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Users\User\Desktop\AADSO_NEW\Domes atskaites\2024\"/>
    </mc:Choice>
  </mc:AlternateContent>
  <xr:revisionPtr revIDLastSave="0" documentId="13_ncr:1_{D60F6438-6ADB-4DB2-9C91-6E5AB3AFD900}" xr6:coauthVersionLast="47" xr6:coauthVersionMax="47" xr10:uidLastSave="{00000000-0000-0000-0000-000000000000}"/>
  <bookViews>
    <workbookView xWindow="-108" yWindow="-108" windowWidth="23256" windowHeight="12576" tabRatio="884" activeTab="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Aktīvs!$A$1:$E$44</definedName>
    <definedName name="_xlnm.Print_Area" localSheetId="2">Info!$A$1:$G$33</definedName>
    <definedName name="_xlnm.Print_Area" localSheetId="6">'NP(netiesa)'!$A$1:$E$43</definedName>
    <definedName name="_xlnm.Print_Area" localSheetId="8">P_Aktīvs!$A$1:$H$82</definedName>
    <definedName name="_xlnm.Print_Area" localSheetId="9">P_Pasīvs!$A$1:$H$23</definedName>
    <definedName name="_xlnm.Print_Area" localSheetId="4">Pasīvs!$A$1:$E$35</definedName>
    <definedName name="_xlnm.Print_Area" localSheetId="7">'PK(vertikālā)'!$A$1:$E$33</definedName>
    <definedName name="_xlnm.Print_Area" localSheetId="5">'PZA(IF)'!$A$1:$E$25</definedName>
    <definedName name="_xlnm.Print_Area" localSheetId="1">Saturs!$A$1:$I$47</definedName>
    <definedName name="_xlnm.Print_Area" localSheetId="0">Titullapa!$A$1:$I$43</definedName>
    <definedName name="Z_B74F9DDE_709A_4814_BA4A_30104F40145A_.wvu.PrintArea" localSheetId="3" hidden="1">Aktīvs!$A$1:$E$44</definedName>
    <definedName name="Z_B74F9DDE_709A_4814_BA4A_30104F40145A_.wvu.PrintArea" localSheetId="2" hidden="1">Info!$A$1:$G$33</definedName>
    <definedName name="Z_B74F9DDE_709A_4814_BA4A_30104F40145A_.wvu.PrintArea" localSheetId="6" hidden="1">'NP(netiesa)'!$A$1:$E$43</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Pasīvs!$A$1:$E$35</definedName>
    <definedName name="Z_B74F9DDE_709A_4814_BA4A_30104F40145A_.wvu.PrintArea" localSheetId="7" hidden="1">'PK(vertikālā)'!$A$1:$E$33</definedName>
    <definedName name="Z_B74F9DDE_709A_4814_BA4A_30104F40145A_.wvu.PrintArea" localSheetId="5" hidden="1">'PZA(IF)'!$B$1:$E$25</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4" l="1"/>
  <c r="D6" i="7"/>
  <c r="D7" i="6"/>
  <c r="D22" i="33"/>
  <c r="H70" i="23"/>
  <c r="H47" i="23"/>
  <c r="H27" i="23"/>
  <c r="H20" i="23"/>
  <c r="D12" i="34"/>
  <c r="E15" i="7" l="1"/>
  <c r="E24" i="34"/>
  <c r="D8" i="34"/>
  <c r="E15" i="24"/>
  <c r="D15" i="6"/>
  <c r="E21" i="34"/>
  <c r="E14" i="34"/>
  <c r="E9" i="34"/>
  <c r="E30" i="33"/>
  <c r="E25" i="34" l="1"/>
  <c r="D24" i="34" s="1"/>
  <c r="E15" i="6"/>
  <c r="D14" i="34"/>
  <c r="E9" i="6" l="1"/>
  <c r="H40" i="23" l="1"/>
  <c r="H31" i="23"/>
  <c r="F6" i="24"/>
  <c r="D3" i="34"/>
  <c r="E14" i="24" l="1"/>
  <c r="E6" i="7"/>
  <c r="E16" i="24" l="1"/>
  <c r="D30" i="33" l="1"/>
  <c r="D9" i="7" l="1"/>
  <c r="D15" i="7" s="1"/>
  <c r="H12" i="23"/>
  <c r="H9" i="23"/>
  <c r="H13" i="23" s="1"/>
  <c r="D4" i="34" l="1"/>
  <c r="E4" i="34"/>
  <c r="A32" i="34"/>
  <c r="C33" i="34" s="1"/>
  <c r="D5" i="33"/>
  <c r="E5" i="33"/>
  <c r="A12" i="33"/>
  <c r="A17" i="33" s="1"/>
  <c r="A19" i="33" s="1"/>
  <c r="D25" i="33"/>
  <c r="E25" i="33"/>
  <c r="A42" i="33"/>
  <c r="C43" i="33" s="1"/>
  <c r="E25" i="5" l="1"/>
  <c r="D25" i="5"/>
  <c r="D15" i="33" l="1"/>
  <c r="H32" i="23" l="1"/>
  <c r="D12" i="5" s="1"/>
  <c r="H75" i="23" l="1"/>
  <c r="H74" i="23" s="1"/>
  <c r="H63" i="23"/>
  <c r="H52" i="23"/>
  <c r="H51" i="23" l="1"/>
  <c r="H76" i="23"/>
  <c r="H11" i="23"/>
  <c r="D16" i="5" l="1"/>
  <c r="H77" i="23" s="1"/>
  <c r="H60" i="23"/>
  <c r="H37" i="23"/>
  <c r="H17" i="23"/>
  <c r="H6" i="23"/>
  <c r="D31" i="5" l="1"/>
  <c r="D33" i="5" s="1"/>
  <c r="D3" i="5" l="1"/>
  <c r="E3" i="5"/>
  <c r="D4" i="5"/>
  <c r="E4" i="5"/>
  <c r="D8" i="5"/>
  <c r="E8" i="5"/>
  <c r="D11" i="5"/>
  <c r="E11" i="5"/>
  <c r="E17" i="5" s="1"/>
  <c r="E31" i="5"/>
  <c r="A38" i="5"/>
  <c r="A42" i="5"/>
  <c r="C43" i="5" s="1"/>
  <c r="E33" i="5" l="1"/>
  <c r="D14" i="33"/>
  <c r="E19" i="5"/>
  <c r="E35" i="5" l="1"/>
  <c r="D23" i="6"/>
  <c r="A20" i="7" l="1"/>
  <c r="A26" i="6"/>
  <c r="B60" i="23" l="1"/>
  <c r="B37" i="23"/>
  <c r="B17" i="23"/>
  <c r="B6" i="23"/>
  <c r="E9" i="7" l="1"/>
  <c r="A8" i="7"/>
  <c r="A9" i="7" s="1"/>
  <c r="A10" i="7" s="1"/>
  <c r="A11" i="7" s="1"/>
  <c r="A12" i="7" s="1"/>
  <c r="A13" i="7" s="1"/>
  <c r="E17" i="7" l="1"/>
  <c r="E18" i="7" s="1"/>
  <c r="D17" i="7"/>
  <c r="D18" i="7" s="1"/>
  <c r="D19" i="34" s="1"/>
  <c r="D8" i="6" l="1"/>
  <c r="D9" i="6" s="1"/>
  <c r="D7" i="33"/>
  <c r="E7" i="33"/>
  <c r="E12" i="33" s="1"/>
  <c r="E17" i="33" s="1"/>
  <c r="E19" i="33" s="1"/>
  <c r="E34" i="33" s="1"/>
  <c r="E37" i="33" s="1"/>
  <c r="D36" i="33" s="1"/>
  <c r="D17" i="34"/>
  <c r="E19" i="7"/>
  <c r="A30" i="6"/>
  <c r="C31" i="6" s="1"/>
  <c r="E3" i="6"/>
  <c r="E2" i="6"/>
  <c r="D3" i="6"/>
  <c r="D2" i="6"/>
  <c r="A23" i="7"/>
  <c r="C24" i="7" s="1"/>
  <c r="E4" i="7"/>
  <c r="D4" i="7"/>
  <c r="D21" i="34" l="1"/>
  <c r="D24" i="6"/>
  <c r="D19" i="7"/>
  <c r="E23" i="6"/>
  <c r="D16" i="33" s="1"/>
  <c r="E24" i="6" l="1"/>
  <c r="E25" i="6" l="1"/>
  <c r="E36" i="5"/>
  <c r="D9" i="33"/>
  <c r="D12" i="33" s="1"/>
  <c r="D17" i="33" s="1"/>
  <c r="D19" i="33" s="1"/>
  <c r="H53" i="23"/>
  <c r="D14" i="5" s="1"/>
  <c r="D17" i="5" l="1"/>
  <c r="D19" i="5" s="1"/>
  <c r="D35" i="5" s="1"/>
  <c r="D34" i="33"/>
  <c r="D7" i="34"/>
  <c r="D9" i="34" s="1"/>
  <c r="D37" i="33" l="1"/>
  <c r="D36" i="5"/>
  <c r="D25" i="6"/>
  <c r="D2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8" authorId="0" shapeId="0" xr:uid="{00000000-0006-0000-0300-000004000000}">
      <text>
        <r>
          <rPr>
            <sz val="9"/>
            <color indexed="81"/>
            <rFont val="Tahoma"/>
            <family val="2"/>
            <charset val="186"/>
          </rPr>
          <t xml:space="preserve">
Aizpildās automātiski, kad ir aizpildīts šīts Saturs</t>
        </r>
      </text>
    </comment>
    <comment ref="A42"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<sst xmlns="http://schemas.openxmlformats.org/spreadsheetml/2006/main" count="302" uniqueCount="212">
  <si>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</si>
  <si>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</si>
  <si>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</si>
  <si>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</si>
  <si>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</si>
  <si>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</si>
  <si>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</si>
  <si>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</si>
  <si>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</si>
  <si>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</si>
  <si>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</si>
  <si>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</si>
  <si>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</si>
  <si>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</si>
  <si>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</si>
  <si>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</si>
  <si>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</si>
  <si>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</si>
  <si>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</si>
  <si>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</si>
  <si>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</si>
  <si>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</si>
  <si>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</si>
  <si>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</si>
  <si>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</si>
  <si>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</si>
  <si>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</si>
  <si>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</si>
  <si>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</si>
  <si>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</si>
  <si>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</si>
  <si>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</si>
  <si>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</si>
  <si>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</si>
  <si>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</si>
  <si>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</si>
  <si>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</si>
  <si>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</si>
  <si>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</si>
  <si>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</si>
  <si>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</si>
  <si>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</si>
  <si>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</si>
  <si>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</si>
  <si>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</si>
  <si>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</si>
  <si>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</si>
  <si>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</si>
  <si>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</si>
  <si>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</si>
  <si>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</si>
  <si>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</si>
  <si>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</si>
  <si>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</si>
  <si>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</si>
  <si>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</si>
  <si>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</si>
  <si>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</si>
  <si>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</si>
  <si>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</si>
  <si>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</si>
  <si>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</si>
  <si>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</si>
  <si>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</si>
  <si>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</si>
  <si>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</si>
  <si>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</si>
  <si>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</si>
  <si>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</si>
  <si>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</si>
  <si>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</si>
  <si>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</si>
  <si>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</si>
  <si>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</si>
  <si>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</si>
  <si>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</si>
  <si>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</si>
  <si>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</si>
  <si>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</si>
  <si>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</si>
  <si>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</si>
  <si>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</si>
  <si>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</si>
  <si>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</si>
  <si>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</si>
  <si>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</si>
  <si>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</si>
  <si>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</si>
  <si>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</si>
  <si>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</si>
  <si>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</si>
  <si>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</si>
  <si>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</si>
  <si>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</si>
  <si>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</si>
  <si>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</si>
  <si>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</si>
  <si>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</si>
  <si>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</si>
  <si>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</si>
  <si>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</si>
  <si>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</si>
  <si>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</si>
  <si>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</si>
  <si>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</si>
  <si>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</si>
  <si>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</si>
  <si>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</si>
  <si>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</si>
  <si>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</si>
  <si>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</si>
  <si>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</si>
  <si>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</si>
  <si>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</si>
  <si>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</si>
  <si>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</si>
  <si>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</si>
  <si>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</si>
  <si>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</si>
  <si>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</si>
  <si>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 xml:space="preserve">Daugavpils </t>
  </si>
  <si>
    <t>Neatkarīgu revidentu ziņojums</t>
  </si>
  <si>
    <t>1.</t>
  </si>
  <si>
    <t>2.</t>
  </si>
  <si>
    <t>3.</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</si>
  <si>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</si>
  <si>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</si>
  <si>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</si>
  <si>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</si>
  <si>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</si>
  <si>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</si>
  <si>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</si>
  <si>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</si>
  <si>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</si>
  <si>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</si>
  <si>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</si>
  <si>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</si>
  <si>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</si>
  <si>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</si>
  <si>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</si>
  <si>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</si>
  <si>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</si>
  <si>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</si>
  <si>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</si>
  <si>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</si>
  <si>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</si>
  <si>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</si>
  <si>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</si>
  <si>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</si>
  <si>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</si>
  <si>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</si>
  <si>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</si>
  <si>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</si>
  <si>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</si>
  <si>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</si>
  <si>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</si>
  <si>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</si>
  <si>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</si>
  <si>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</si>
  <si>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</si>
  <si>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</si>
  <si>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</si>
  <si>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</si>
  <si>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</si>
  <si>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</si>
  <si>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</si>
  <si>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</si>
  <si>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</si>
  <si>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</si>
  <si>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</si>
  <si>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</si>
  <si>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</si>
  <si>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</si>
  <si>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</si>
  <si>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</si>
  <si>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</si>
  <si>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</si>
  <si>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</si>
  <si>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</si>
  <si>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</si>
  <si>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</si>
  <si>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</si>
  <si>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</si>
  <si>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</si>
  <si>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</si>
  <si>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</si>
  <si>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</si>
  <si>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</si>
  <si>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</si>
  <si>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</si>
  <si>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</si>
  <si>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</si>
  <si>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</si>
  <si>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Pārējas rezerves</t>
  </si>
  <si>
    <t>Pamatkapitāla palielinājums</t>
  </si>
  <si>
    <t xml:space="preserve">"Cinīši", emenes pagasts, Augšdaugavas novads </t>
  </si>
  <si>
    <t>Rezerves</t>
  </si>
  <si>
    <t>Pamatlīdzekļu izveidošana un nepabeigto celtniecība</t>
  </si>
  <si>
    <t>Saistības ar projektiem</t>
  </si>
  <si>
    <t>Ieņēmumi no akcijas vai kapitāla daļu iegāde</t>
  </si>
  <si>
    <t>Komandītsabiedrība "S.VILCĀNES AUDITS"</t>
  </si>
  <si>
    <t>Reģ.nr. 40003192915</t>
  </si>
  <si>
    <t>Juridiskā adrese: Pulkveža Brieža iela 15, Rīga, LV-1010</t>
  </si>
  <si>
    <t>Zvērināta revidente Sandra Vilcāne</t>
  </si>
  <si>
    <t>LZRA licence Nr.88</t>
  </si>
  <si>
    <t>LZRA sertifikāts Nr.30</t>
  </si>
  <si>
    <t>Aizņēmums no kredītiestadēm</t>
  </si>
  <si>
    <t>11.</t>
  </si>
  <si>
    <t>Procentu maksājumiun tamlīdzīgas izmaksas</t>
  </si>
  <si>
    <t>Rezervju samazinājums</t>
  </si>
  <si>
    <t>31.12.2023.</t>
  </si>
  <si>
    <t xml:space="preserve">2024.gada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</si>
</sst>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8"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
      <sz val="10"/>
      <name val="Arial"/>
      <family val="2"/>
      <charset val="186"/>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14" fontId="8" fillId="0" borderId="13" xfId="0" applyNumberFormat="1" applyFont="1" applyBorder="1" applyAlignment="1">
      <alignment horizontal="center" vertical="center"/>
    </xf>
    <xf numFmtId="0" fontId="6" fillId="0" borderId="0" xfId="0" applyFont="1" applyAlignment="1">
      <alignment horizontal="right" vertical="center"/>
    </xf>
    <xf numFmtId="165" fontId="28" fillId="0" borderId="0" xfId="0" applyNumberFormat="1" applyFont="1" applyAlignment="1">
      <alignment horizontal="left" vertical="center"/>
    </xf>
    <xf numFmtId="165" fontId="28" fillId="0" borderId="0" xfId="0" applyNumberFormat="1" applyFont="1" applyAlignment="1">
      <alignment horizontal="right" vertical="center"/>
    </xf>
    <xf numFmtId="0" fontId="57" fillId="0" borderId="0" xfId="0" applyFont="1"/>
    <xf numFmtId="165" fontId="3" fillId="2" borderId="0" xfId="0" applyNumberFormat="1" applyFont="1" applyFill="1" applyAlignment="1">
      <alignment vertical="center"/>
    </xf>
    <xf numFmtId="0" fontId="3" fillId="3" borderId="0" xfId="0" applyFont="1" applyFill="1" applyAlignment="1">
      <alignment vertical="center"/>
    </xf>
    <xf numFmtId="0" fontId="1" fillId="3" borderId="0" xfId="0" applyFont="1" applyFill="1" applyAlignment="1">
      <alignment horizontal="left" vertical="center" wrapText="1"/>
    </xf>
    <xf numFmtId="0" fontId="1" fillId="0" borderId="0" xfId="0" applyFont="1" applyAlignment="1">
      <alignment horizontal="right"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1" fillId="0" borderId="0" xfId="0" applyFont="1" applyAlignment="1">
      <alignment horizontal="left" vertical="center"/>
    </xf>
    <xf numFmtId="0" fontId="14" fillId="0" borderId="0" xfId="0" applyFont="1" applyAlignment="1">
      <alignment horizontal="lef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56" fillId="0" borderId="0" xfId="0" applyFont="1" applyAlignment="1">
      <alignment horizontal="left" vertical="center" wrapText="1"/>
    </xf>
    <xf numFmtId="0" fontId="54" fillId="2" borderId="0" xfId="0" applyFont="1" applyFill="1" applyAlignment="1">
      <alignment horizontal="left" vertical="center" wrapText="1"/>
    </xf>
    <xf numFmtId="0" fontId="28"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CCFFFF"/>
      <color rgb="FF66FFFF"/>
      <color rgb="FFB818B0"/>
      <color rgb="FF00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view="pageBreakPreview" topLeftCell="A13"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94" t="s">
        <v>177</v>
      </c>
      <c r="B13" s="94"/>
      <c r="C13" s="94"/>
      <c r="D13" s="94"/>
      <c r="E13" s="94"/>
      <c r="F13" s="94"/>
      <c r="G13" s="94"/>
      <c r="H13" s="94"/>
      <c r="I13" s="94"/>
    </row>
    <row r="14" spans="1:12" ht="25.5" customHeight="1" x14ac:dyDescent="0.3">
      <c r="A14" s="95" t="s">
        <v>178</v>
      </c>
      <c r="B14" s="95"/>
      <c r="C14" s="95"/>
      <c r="D14" s="95"/>
      <c r="E14" s="95"/>
      <c r="F14" s="95"/>
      <c r="G14" s="95"/>
      <c r="H14" s="95"/>
      <c r="I14" s="95"/>
    </row>
    <row r="15" spans="1:12" ht="25.5" customHeight="1" x14ac:dyDescent="0.3"/>
    <row r="16" spans="1:12" ht="27.6" x14ac:dyDescent="0.3">
      <c r="A16" s="96" t="s">
        <v>211</v>
      </c>
      <c r="B16" s="97"/>
      <c r="C16" s="97"/>
      <c r="D16" s="97"/>
      <c r="E16" s="97"/>
      <c r="F16" s="97"/>
      <c r="G16" s="97"/>
      <c r="H16" s="97"/>
      <c r="I16" s="97"/>
    </row>
    <row r="17" ht="30" customHeight="1" x14ac:dyDescent="0.3"/>
    <row r="43" spans="1:9" ht="15.6" x14ac:dyDescent="0.3">
      <c r="A43" s="98" t="s">
        <v>120</v>
      </c>
      <c r="B43" s="98"/>
      <c r="C43" s="98"/>
      <c r="D43" s="98"/>
      <c r="E43" s="98"/>
      <c r="F43" s="98"/>
      <c r="G43" s="98"/>
      <c r="H43" s="98"/>
      <c r="I43" s="98"/>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F8" sqref="F8"/>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124</v>
      </c>
      <c r="B1" s="48" t="s">
        <v>102</v>
      </c>
      <c r="C1" s="5"/>
      <c r="D1" s="5"/>
      <c r="E1" s="5"/>
      <c r="F1" s="5"/>
      <c r="G1" s="5"/>
      <c r="H1" s="5"/>
      <c r="I1" s="116"/>
    </row>
    <row r="2" spans="1:10" ht="15" customHeight="1" x14ac:dyDescent="0.3">
      <c r="A2" s="45"/>
      <c r="B2" s="48"/>
      <c r="C2" s="5"/>
      <c r="D2" s="5"/>
      <c r="E2" s="5"/>
      <c r="F2" s="5"/>
      <c r="G2" s="5"/>
      <c r="H2" s="5"/>
      <c r="I2" s="116"/>
    </row>
    <row r="3" spans="1:10" ht="15" customHeight="1" x14ac:dyDescent="0.3">
      <c r="A3" s="67" t="s">
        <v>96</v>
      </c>
      <c r="B3" s="62" t="s">
        <v>130</v>
      </c>
      <c r="C3" s="5"/>
      <c r="D3" s="5"/>
      <c r="E3" s="5"/>
      <c r="F3" s="5"/>
      <c r="G3" s="5"/>
      <c r="H3" s="5"/>
      <c r="I3" s="116"/>
    </row>
    <row r="4" spans="1:10" ht="15" customHeight="1" thickBot="1" x14ac:dyDescent="0.35">
      <c r="A4" s="45"/>
      <c r="B4" s="48"/>
      <c r="C4" s="5"/>
      <c r="D4" s="5"/>
      <c r="E4" s="5"/>
      <c r="F4" s="5"/>
      <c r="G4" s="5"/>
      <c r="H4" s="5"/>
      <c r="I4" s="116"/>
    </row>
    <row r="5" spans="1:10" ht="15" customHeight="1" thickBot="1" x14ac:dyDescent="0.35">
      <c r="A5" s="70"/>
      <c r="B5" s="122" t="s">
        <v>131</v>
      </c>
      <c r="C5" s="123"/>
      <c r="D5" s="74" t="s">
        <v>132</v>
      </c>
      <c r="E5" s="74" t="s">
        <v>133</v>
      </c>
      <c r="F5" s="124" t="s">
        <v>134</v>
      </c>
      <c r="G5" s="125"/>
      <c r="H5" s="5"/>
      <c r="I5" s="116"/>
    </row>
    <row r="6" spans="1:10" ht="15" customHeight="1" thickBot="1" x14ac:dyDescent="0.35">
      <c r="A6" s="71"/>
      <c r="B6" s="68"/>
      <c r="C6" s="69"/>
      <c r="D6" s="75"/>
      <c r="E6" s="75" t="s">
        <v>129</v>
      </c>
      <c r="F6" s="85">
        <f>Info!E19</f>
        <v>45565</v>
      </c>
      <c r="G6" s="69" t="s">
        <v>210</v>
      </c>
      <c r="H6" s="5"/>
      <c r="I6" s="116"/>
    </row>
    <row r="7" spans="1:10" ht="15" customHeight="1" thickBot="1" x14ac:dyDescent="0.35">
      <c r="A7" s="72"/>
      <c r="B7" s="126" t="s">
        <v>135</v>
      </c>
      <c r="C7" s="127"/>
      <c r="D7" s="76">
        <v>628</v>
      </c>
      <c r="E7" s="76">
        <v>860</v>
      </c>
      <c r="F7" s="76">
        <f>D7*E7</f>
        <v>540080</v>
      </c>
      <c r="G7" s="73">
        <v>488480</v>
      </c>
      <c r="H7" s="5"/>
      <c r="I7" s="116"/>
    </row>
    <row r="8" spans="1:10" ht="15" customHeight="1" x14ac:dyDescent="0.3">
      <c r="I8" s="116"/>
    </row>
    <row r="10" spans="1:10" ht="15" customHeight="1" x14ac:dyDescent="0.3">
      <c r="A10" s="42" t="s">
        <v>139</v>
      </c>
      <c r="B10" s="117" t="s">
        <v>94</v>
      </c>
      <c r="C10" s="117"/>
      <c r="D10" s="117"/>
      <c r="E10" s="117"/>
      <c r="F10" s="117"/>
      <c r="G10" s="117"/>
      <c r="H10" s="117"/>
      <c r="I10" s="65"/>
    </row>
    <row r="12" spans="1:10" ht="15" customHeight="1" x14ac:dyDescent="0.3">
      <c r="B12" s="117" t="s">
        <v>190</v>
      </c>
      <c r="C12" s="117"/>
      <c r="D12" s="117"/>
      <c r="E12" s="117"/>
      <c r="F12" s="117"/>
      <c r="G12" s="117"/>
      <c r="H12" s="117"/>
      <c r="I12" s="55"/>
      <c r="J12" s="16" t="s">
        <v>97</v>
      </c>
    </row>
    <row r="14" spans="1:10" ht="15" customHeight="1" x14ac:dyDescent="0.3">
      <c r="B14" s="1" t="s">
        <v>117</v>
      </c>
      <c r="E14" s="54">
        <f>Pasīvs!E14</f>
        <v>6578693</v>
      </c>
      <c r="I14" s="66"/>
    </row>
    <row r="15" spans="1:10" ht="15" customHeight="1" x14ac:dyDescent="0.3">
      <c r="B15" s="1" t="s">
        <v>118</v>
      </c>
      <c r="E15" s="54">
        <f>Pasīvs!D14</f>
        <v>7169682</v>
      </c>
      <c r="I15" s="66"/>
    </row>
    <row r="16" spans="1:10" ht="15" customHeight="1" x14ac:dyDescent="0.3">
      <c r="B16" s="1" t="s">
        <v>119</v>
      </c>
      <c r="E16" s="26">
        <f>E14-E15</f>
        <v>-590989</v>
      </c>
      <c r="I16" s="66"/>
    </row>
    <row r="19" spans="2:10" ht="30" customHeight="1" x14ac:dyDescent="0.3">
      <c r="B19" s="117" t="s">
        <v>140</v>
      </c>
      <c r="C19" s="117"/>
      <c r="D19" s="117"/>
      <c r="E19" s="117"/>
      <c r="F19" s="117"/>
      <c r="G19" s="117"/>
      <c r="H19" s="117"/>
      <c r="I19" s="55"/>
      <c r="J19" s="16" t="s">
        <v>93</v>
      </c>
    </row>
    <row r="20" spans="2:10" ht="15" customHeight="1" x14ac:dyDescent="0.3">
      <c r="B20" s="121" t="s">
        <v>136</v>
      </c>
      <c r="C20" s="121"/>
      <c r="D20" s="121"/>
      <c r="E20" s="121"/>
      <c r="F20" s="121"/>
      <c r="G20" s="121"/>
      <c r="H20" s="121"/>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99" t="s">
        <v>5</v>
      </c>
      <c r="B1" s="99"/>
      <c r="C1" s="99"/>
      <c r="D1" s="99"/>
      <c r="E1" s="99"/>
      <c r="F1" s="99"/>
      <c r="G1" s="99"/>
      <c r="H1" s="99"/>
      <c r="I1" s="99"/>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191</v>
      </c>
      <c r="I14" s="9">
        <v>7</v>
      </c>
    </row>
    <row r="15" spans="1:9" ht="15" customHeight="1" x14ac:dyDescent="0.3">
      <c r="I15" s="9"/>
    </row>
    <row r="16" spans="1:9" ht="15" customHeight="1" x14ac:dyDescent="0.3">
      <c r="B16" s="4" t="s">
        <v>192</v>
      </c>
      <c r="I16" s="4">
        <v>8</v>
      </c>
    </row>
    <row r="18" spans="1:9" ht="15" customHeight="1" x14ac:dyDescent="0.3">
      <c r="B18" s="4" t="s">
        <v>61</v>
      </c>
      <c r="I18" s="9">
        <v>9</v>
      </c>
    </row>
    <row r="20" spans="1:9" ht="15" customHeight="1" x14ac:dyDescent="0.3">
      <c r="A20" s="4" t="s">
        <v>14</v>
      </c>
      <c r="I20" s="9">
        <v>21</v>
      </c>
    </row>
    <row r="22" spans="1:9" ht="15" customHeight="1" x14ac:dyDescent="0.3">
      <c r="A22" s="4" t="s">
        <v>121</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7"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99" t="s">
        <v>63</v>
      </c>
      <c r="B1" s="99"/>
      <c r="C1" s="99"/>
      <c r="D1" s="99"/>
      <c r="E1" s="99"/>
      <c r="F1" s="99"/>
      <c r="G1" s="99"/>
      <c r="H1" s="6"/>
      <c r="K1" s="18" t="s">
        <v>62</v>
      </c>
    </row>
    <row r="2" spans="1:11" ht="15" customHeight="1" x14ac:dyDescent="0.3">
      <c r="K2" s="6" t="s">
        <v>66</v>
      </c>
    </row>
    <row r="4" spans="1:11" ht="28.95" customHeight="1" x14ac:dyDescent="0.3">
      <c r="A4" s="4" t="s">
        <v>0</v>
      </c>
      <c r="B4" s="101" t="s">
        <v>179</v>
      </c>
      <c r="C4" s="101"/>
      <c r="D4" s="101"/>
      <c r="E4" s="101"/>
      <c r="F4" s="101"/>
      <c r="G4" s="101"/>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102" t="s">
        <v>108</v>
      </c>
      <c r="C6" s="102"/>
      <c r="D6" s="102"/>
      <c r="E6" s="102"/>
      <c r="F6" s="102"/>
      <c r="G6" s="102"/>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100" t="s">
        <v>195</v>
      </c>
      <c r="C8" s="100"/>
      <c r="D8" s="100"/>
      <c r="E8" s="100"/>
      <c r="F8" s="100"/>
      <c r="G8" s="100"/>
      <c r="I8" s="10" t="s">
        <v>7</v>
      </c>
      <c r="J8" s="11" t="s">
        <v>86</v>
      </c>
      <c r="K8" s="16" t="s">
        <v>67</v>
      </c>
    </row>
    <row r="9" spans="1:11" ht="15" customHeight="1" x14ac:dyDescent="0.3">
      <c r="I9" s="59"/>
      <c r="J9" s="59"/>
    </row>
    <row r="10" spans="1:11" ht="15" customHeight="1" x14ac:dyDescent="0.3">
      <c r="A10" s="4" t="s">
        <v>99</v>
      </c>
      <c r="B10" s="103" t="s">
        <v>180</v>
      </c>
      <c r="C10" s="103"/>
      <c r="D10" s="103"/>
      <c r="E10" s="103"/>
      <c r="F10" s="103"/>
      <c r="G10" s="103"/>
      <c r="K10" s="16" t="s">
        <v>67</v>
      </c>
    </row>
    <row r="11" spans="1:11" ht="15" customHeight="1" x14ac:dyDescent="0.3">
      <c r="B11" s="8"/>
      <c r="C11" s="8"/>
      <c r="D11" s="8"/>
      <c r="E11" s="8"/>
      <c r="F11" s="8"/>
      <c r="G11" s="8"/>
      <c r="K11" s="8"/>
    </row>
    <row r="12" spans="1:11" ht="15" customHeight="1" x14ac:dyDescent="0.3">
      <c r="A12" s="4" t="s">
        <v>2</v>
      </c>
      <c r="B12" s="100" t="s">
        <v>181</v>
      </c>
      <c r="C12" s="100"/>
      <c r="D12" s="100"/>
      <c r="E12" s="100"/>
      <c r="F12" s="100"/>
      <c r="G12" s="100"/>
      <c r="K12" s="16" t="s">
        <v>68</v>
      </c>
    </row>
    <row r="13" spans="1:11" ht="15" customHeight="1" x14ac:dyDescent="0.3">
      <c r="B13" s="100" t="s">
        <v>182</v>
      </c>
      <c r="C13" s="100"/>
      <c r="D13" s="100"/>
      <c r="E13" s="100"/>
      <c r="F13" s="100"/>
      <c r="G13" s="100"/>
      <c r="K13" s="33"/>
    </row>
    <row r="16" spans="1:11" ht="17.25" customHeight="1" x14ac:dyDescent="0.3">
      <c r="A16" s="46" t="s">
        <v>100</v>
      </c>
      <c r="B16" s="100" t="s">
        <v>183</v>
      </c>
      <c r="C16" s="100"/>
      <c r="D16" s="100"/>
      <c r="E16" s="100"/>
      <c r="F16" s="100"/>
      <c r="G16" s="100"/>
      <c r="K16" s="16" t="s">
        <v>85</v>
      </c>
    </row>
    <row r="19" spans="1:11" ht="15" customHeight="1" x14ac:dyDescent="0.3">
      <c r="A19" s="4" t="s">
        <v>3</v>
      </c>
      <c r="B19" s="13" t="s">
        <v>11</v>
      </c>
      <c r="C19" s="14">
        <v>45292</v>
      </c>
      <c r="D19" s="13" t="s">
        <v>12</v>
      </c>
      <c r="E19" s="14">
        <v>45565</v>
      </c>
      <c r="F19" s="12"/>
      <c r="G19" s="12"/>
      <c r="K19" s="12"/>
    </row>
    <row r="21" spans="1:11" ht="15" customHeight="1" x14ac:dyDescent="0.3">
      <c r="A21" s="4" t="s">
        <v>4</v>
      </c>
      <c r="B21" s="100" t="s">
        <v>200</v>
      </c>
      <c r="C21" s="100"/>
      <c r="D21" s="100"/>
      <c r="E21" s="100"/>
      <c r="F21" s="100"/>
      <c r="G21" s="100"/>
      <c r="K21" s="33"/>
    </row>
    <row r="22" spans="1:11" ht="15" customHeight="1" x14ac:dyDescent="0.3">
      <c r="B22" s="100" t="s">
        <v>201</v>
      </c>
      <c r="C22" s="100"/>
      <c r="D22" s="100"/>
      <c r="E22" s="100"/>
      <c r="F22" s="100"/>
      <c r="G22" s="100"/>
      <c r="K22" s="33"/>
    </row>
    <row r="23" spans="1:11" ht="15" customHeight="1" x14ac:dyDescent="0.3">
      <c r="B23" s="100" t="s">
        <v>204</v>
      </c>
      <c r="C23" s="100"/>
      <c r="D23" s="100"/>
      <c r="E23" s="100"/>
      <c r="F23" s="100"/>
      <c r="G23" s="100"/>
      <c r="K23" s="33"/>
    </row>
    <row r="24" spans="1:11" ht="15" customHeight="1" x14ac:dyDescent="0.3">
      <c r="B24" s="100" t="s">
        <v>202</v>
      </c>
      <c r="C24" s="100"/>
      <c r="D24" s="100"/>
      <c r="E24" s="100"/>
      <c r="F24" s="100"/>
      <c r="G24" s="100"/>
      <c r="K24" s="33"/>
    </row>
    <row r="26" spans="1:11" ht="15" customHeight="1" x14ac:dyDescent="0.3">
      <c r="B26" s="100" t="s">
        <v>203</v>
      </c>
      <c r="C26" s="100"/>
      <c r="D26" s="100"/>
      <c r="E26" s="100"/>
      <c r="F26" s="100"/>
      <c r="G26" s="100"/>
      <c r="K26" s="33"/>
    </row>
    <row r="27" spans="1:11" ht="15" customHeight="1" x14ac:dyDescent="0.3">
      <c r="B27" s="100" t="s">
        <v>205</v>
      </c>
      <c r="C27" s="100"/>
      <c r="D27" s="100"/>
      <c r="E27" s="100"/>
      <c r="F27" s="100"/>
      <c r="G27" s="100"/>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6:G16"/>
    <mergeCell ref="A1:G1"/>
    <mergeCell ref="B4:G4"/>
    <mergeCell ref="B6:G6"/>
    <mergeCell ref="B10:G10"/>
    <mergeCell ref="B8:G8"/>
    <mergeCell ref="B12:G12"/>
    <mergeCell ref="B13:G13"/>
    <mergeCell ref="B27:G27"/>
    <mergeCell ref="B21:G21"/>
    <mergeCell ref="B22:G22"/>
    <mergeCell ref="B23:G23"/>
    <mergeCell ref="B24:G24"/>
    <mergeCell ref="B26:G26"/>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4"/>
  <sheetViews>
    <sheetView view="pageBreakPreview" topLeftCell="A10" zoomScaleNormal="100" zoomScaleSheetLayoutView="100" workbookViewId="0">
      <selection activeCell="D29" sqref="D29"/>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99" t="s">
        <v>17</v>
      </c>
      <c r="B1" s="99"/>
      <c r="C1" s="99"/>
      <c r="D1" s="99"/>
      <c r="E1" s="99"/>
      <c r="F1" s="110" t="s">
        <v>105</v>
      </c>
    </row>
    <row r="2" spans="1:11" ht="15" customHeight="1" x14ac:dyDescent="0.3">
      <c r="F2" s="110"/>
    </row>
    <row r="3" spans="1:11" ht="15" customHeight="1" x14ac:dyDescent="0.3">
      <c r="A3" s="19" t="s">
        <v>18</v>
      </c>
      <c r="B3" s="19"/>
      <c r="D3" s="22">
        <f>Info!$E$19</f>
        <v>45565</v>
      </c>
      <c r="E3" s="22">
        <f>Info!$C$19-1</f>
        <v>45291</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11" t="s">
        <v>21</v>
      </c>
      <c r="C7" s="111"/>
      <c r="D7" s="25">
        <v>85</v>
      </c>
      <c r="E7" s="25">
        <v>85</v>
      </c>
      <c r="F7" s="57">
        <v>40</v>
      </c>
    </row>
    <row r="8" spans="1:11" ht="15" customHeight="1" x14ac:dyDescent="0.3">
      <c r="A8" s="15"/>
      <c r="B8" s="106" t="s">
        <v>20</v>
      </c>
      <c r="C8" s="106"/>
      <c r="D8" s="37">
        <f>SUM(D7:D7)</f>
        <v>85</v>
      </c>
      <c r="E8" s="37">
        <f>SUM(E7:E7)</f>
        <v>85</v>
      </c>
      <c r="F8" s="57">
        <v>80</v>
      </c>
    </row>
    <row r="9" spans="1:11" ht="6" customHeight="1" x14ac:dyDescent="0.3">
      <c r="A9" s="15"/>
      <c r="F9" s="57"/>
    </row>
    <row r="10" spans="1:11" ht="15" customHeight="1" x14ac:dyDescent="0.3">
      <c r="A10" s="24" t="s">
        <v>58</v>
      </c>
      <c r="B10" s="112" t="s">
        <v>184</v>
      </c>
      <c r="C10" s="112"/>
      <c r="F10" s="57">
        <v>90</v>
      </c>
    </row>
    <row r="11" spans="1:11" ht="15" customHeight="1" x14ac:dyDescent="0.3">
      <c r="A11" s="39" t="s">
        <v>122</v>
      </c>
      <c r="B11" s="107" t="s">
        <v>77</v>
      </c>
      <c r="C11" s="107"/>
      <c r="D11" s="26">
        <f>ROUND(D12+D13,0)</f>
        <v>4945018</v>
      </c>
      <c r="E11" s="26">
        <f>ROUND(E12+E13,0)</f>
        <v>5190205</v>
      </c>
      <c r="F11" s="57">
        <v>100</v>
      </c>
      <c r="K11" s="49"/>
    </row>
    <row r="12" spans="1:11" ht="15" customHeight="1" x14ac:dyDescent="0.3">
      <c r="A12" s="36" t="s">
        <v>70</v>
      </c>
      <c r="B12" s="108" t="s">
        <v>101</v>
      </c>
      <c r="C12" s="108"/>
      <c r="D12" s="40">
        <f>P_Aktīvs!H32</f>
        <v>4945018</v>
      </c>
      <c r="E12" s="40">
        <v>5190205</v>
      </c>
      <c r="F12" s="57">
        <v>110</v>
      </c>
    </row>
    <row r="13" spans="1:11" ht="15" customHeight="1" outlineLevel="1" x14ac:dyDescent="0.3">
      <c r="A13" s="36" t="s">
        <v>72</v>
      </c>
      <c r="B13" s="109" t="s">
        <v>185</v>
      </c>
      <c r="C13" s="109"/>
      <c r="D13" s="40">
        <v>0</v>
      </c>
      <c r="E13" s="40">
        <v>0</v>
      </c>
      <c r="F13" s="57">
        <v>120</v>
      </c>
    </row>
    <row r="14" spans="1:11" ht="15" customHeight="1" x14ac:dyDescent="0.3">
      <c r="A14" s="39" t="s">
        <v>123</v>
      </c>
      <c r="B14" s="107" t="s">
        <v>78</v>
      </c>
      <c r="C14" s="107"/>
      <c r="D14" s="25">
        <f>P_Aktīvs!H53</f>
        <v>5023049</v>
      </c>
      <c r="E14" s="25">
        <v>5911987</v>
      </c>
      <c r="F14" s="57">
        <v>180</v>
      </c>
    </row>
    <row r="15" spans="1:11" ht="15" customHeight="1" x14ac:dyDescent="0.3">
      <c r="A15" s="39">
        <v>3</v>
      </c>
      <c r="B15" s="57" t="s">
        <v>197</v>
      </c>
      <c r="C15" s="57"/>
      <c r="D15" s="25"/>
      <c r="E15" s="25"/>
      <c r="F15" s="57"/>
    </row>
    <row r="16" spans="1:11" ht="15" customHeight="1" x14ac:dyDescent="0.3">
      <c r="A16" s="39">
        <v>4</v>
      </c>
      <c r="B16" s="107" t="s">
        <v>22</v>
      </c>
      <c r="C16" s="107"/>
      <c r="D16" s="25">
        <f>P_Aktīvs!H76</f>
        <v>32317</v>
      </c>
      <c r="E16" s="25">
        <v>42024</v>
      </c>
      <c r="F16" s="57">
        <v>190</v>
      </c>
    </row>
    <row r="17" spans="1:6" ht="15" customHeight="1" x14ac:dyDescent="0.3">
      <c r="A17" s="15"/>
      <c r="C17" s="24" t="s">
        <v>186</v>
      </c>
      <c r="D17" s="37">
        <f>D12+D14+D16+D15</f>
        <v>10000384</v>
      </c>
      <c r="E17" s="37">
        <f>SUM(E11,E14,E16,E15)</f>
        <v>11144216</v>
      </c>
      <c r="F17" s="57">
        <v>220</v>
      </c>
    </row>
    <row r="18" spans="1:6" ht="6" customHeight="1" thickBot="1" x14ac:dyDescent="0.35">
      <c r="A18" s="15"/>
      <c r="D18" s="28"/>
      <c r="E18" s="28"/>
      <c r="F18" s="57"/>
    </row>
    <row r="19" spans="1:6" ht="15" customHeight="1" thickBot="1" x14ac:dyDescent="0.35">
      <c r="B19" s="106" t="s">
        <v>30</v>
      </c>
      <c r="C19" s="106"/>
      <c r="D19" s="30">
        <f>D8+D17</f>
        <v>10000469</v>
      </c>
      <c r="E19" s="30">
        <f>E8+E17</f>
        <v>11144301</v>
      </c>
      <c r="F19" s="57">
        <v>340</v>
      </c>
    </row>
    <row r="20" spans="1:6" ht="9.9" customHeight="1" x14ac:dyDescent="0.3">
      <c r="D20" s="28"/>
      <c r="E20" s="28"/>
      <c r="F20" s="57"/>
    </row>
    <row r="21" spans="1:6" ht="15" customHeight="1" x14ac:dyDescent="0.3">
      <c r="A21" s="18" t="s">
        <v>23</v>
      </c>
      <c r="B21" s="18"/>
      <c r="D21" s="28"/>
      <c r="E21" s="28"/>
      <c r="F21" s="57">
        <v>350</v>
      </c>
    </row>
    <row r="22" spans="1:6" ht="15" customHeight="1" x14ac:dyDescent="0.3">
      <c r="A22" s="24" t="s">
        <v>57</v>
      </c>
      <c r="B22" s="105" t="s">
        <v>52</v>
      </c>
      <c r="C22" s="105"/>
      <c r="D22" s="28"/>
      <c r="E22" s="28"/>
      <c r="F22" s="57">
        <v>360</v>
      </c>
    </row>
    <row r="23" spans="1:6" ht="15" customHeight="1" x14ac:dyDescent="0.3">
      <c r="A23" s="39">
        <v>1</v>
      </c>
      <c r="B23" s="107" t="s">
        <v>24</v>
      </c>
      <c r="C23" s="107"/>
      <c r="D23" s="25">
        <v>184579</v>
      </c>
      <c r="E23" s="25">
        <v>147712</v>
      </c>
      <c r="F23" s="57">
        <v>370</v>
      </c>
    </row>
    <row r="24" spans="1:6" ht="0.6" customHeight="1" x14ac:dyDescent="0.3">
      <c r="A24" s="39" t="s">
        <v>123</v>
      </c>
      <c r="B24" s="107" t="s">
        <v>79</v>
      </c>
      <c r="C24" s="107"/>
      <c r="D24" s="25">
        <v>0</v>
      </c>
      <c r="E24" s="25">
        <v>0</v>
      </c>
      <c r="F24" s="57">
        <v>400</v>
      </c>
    </row>
    <row r="25" spans="1:6" ht="15" customHeight="1" x14ac:dyDescent="0.3">
      <c r="A25" s="15"/>
      <c r="B25" s="106" t="s">
        <v>25</v>
      </c>
      <c r="C25" s="106"/>
      <c r="D25" s="37">
        <f>SUM(D23:D24,)</f>
        <v>184579</v>
      </c>
      <c r="E25" s="37">
        <f>SUM(E23:E24,)</f>
        <v>147712</v>
      </c>
      <c r="F25" s="57">
        <v>450</v>
      </c>
    </row>
    <row r="26" spans="1:6" ht="6" customHeight="1" x14ac:dyDescent="0.3">
      <c r="A26" s="15"/>
      <c r="B26" s="15"/>
      <c r="D26" s="28"/>
      <c r="E26" s="28"/>
      <c r="F26" s="57"/>
    </row>
    <row r="27" spans="1:6" ht="15" customHeight="1" x14ac:dyDescent="0.3">
      <c r="A27" s="24" t="s">
        <v>58</v>
      </c>
      <c r="B27" s="105" t="s">
        <v>54</v>
      </c>
      <c r="C27" s="105"/>
      <c r="D27" s="28"/>
      <c r="E27" s="28"/>
      <c r="F27" s="57">
        <v>460</v>
      </c>
    </row>
    <row r="28" spans="1:6" ht="15" customHeight="1" x14ac:dyDescent="0.3">
      <c r="A28" s="39">
        <v>1</v>
      </c>
      <c r="B28" s="107" t="s">
        <v>26</v>
      </c>
      <c r="C28" s="107"/>
      <c r="D28" s="25">
        <v>1085177</v>
      </c>
      <c r="E28" s="25">
        <v>947335</v>
      </c>
      <c r="F28" s="57">
        <v>470</v>
      </c>
    </row>
    <row r="29" spans="1:6" ht="15" customHeight="1" x14ac:dyDescent="0.3">
      <c r="A29" s="39">
        <v>2</v>
      </c>
      <c r="B29" s="107" t="s">
        <v>27</v>
      </c>
      <c r="C29" s="107"/>
      <c r="D29" s="25">
        <v>207056</v>
      </c>
      <c r="E29" s="25">
        <v>2327</v>
      </c>
      <c r="F29" s="57">
        <v>500</v>
      </c>
    </row>
    <row r="30" spans="1:6" ht="15" customHeight="1" x14ac:dyDescent="0.3">
      <c r="A30" s="39" t="s">
        <v>125</v>
      </c>
      <c r="B30" s="107" t="s">
        <v>28</v>
      </c>
      <c r="C30" s="107"/>
      <c r="D30" s="25">
        <v>5612</v>
      </c>
      <c r="E30" s="25">
        <v>42096</v>
      </c>
      <c r="F30" s="57">
        <v>530</v>
      </c>
    </row>
    <row r="31" spans="1:6" ht="15" customHeight="1" x14ac:dyDescent="0.3">
      <c r="A31" s="8"/>
      <c r="B31" s="106" t="s">
        <v>29</v>
      </c>
      <c r="C31" s="106"/>
      <c r="D31" s="27">
        <f>SUM(D28:D30)</f>
        <v>1297845</v>
      </c>
      <c r="E31" s="27">
        <f>SUM(E28:E30)</f>
        <v>991758</v>
      </c>
      <c r="F31" s="57">
        <v>550</v>
      </c>
    </row>
    <row r="32" spans="1:6" ht="15" customHeight="1" thickBot="1" x14ac:dyDescent="0.35">
      <c r="A32" s="24" t="s">
        <v>60</v>
      </c>
      <c r="B32" s="105" t="s">
        <v>55</v>
      </c>
      <c r="C32" s="105"/>
      <c r="D32" s="32">
        <v>1359543</v>
      </c>
      <c r="E32" s="32">
        <v>508424</v>
      </c>
      <c r="F32" s="57">
        <v>620</v>
      </c>
    </row>
    <row r="33" spans="1:6" ht="15" customHeight="1" thickBot="1" x14ac:dyDescent="0.35">
      <c r="B33" s="106" t="s">
        <v>31</v>
      </c>
      <c r="C33" s="106"/>
      <c r="D33" s="30">
        <f>D25+D31+D32</f>
        <v>2841967</v>
      </c>
      <c r="E33" s="30">
        <f>E25+E31+E32</f>
        <v>1647894</v>
      </c>
      <c r="F33" s="57">
        <v>630</v>
      </c>
    </row>
    <row r="34" spans="1:6" ht="13.2" customHeight="1" thickBot="1" x14ac:dyDescent="0.35">
      <c r="D34" s="28"/>
      <c r="E34" s="28"/>
      <c r="F34" s="57"/>
    </row>
    <row r="35" spans="1:6" ht="15" customHeight="1" thickTop="1" thickBot="1" x14ac:dyDescent="0.35">
      <c r="B35" s="104" t="s">
        <v>32</v>
      </c>
      <c r="C35" s="104"/>
      <c r="D35" s="31">
        <f>D33+D19</f>
        <v>12842436</v>
      </c>
      <c r="E35" s="31">
        <f>E33+E19</f>
        <v>12792195</v>
      </c>
      <c r="F35" s="57">
        <v>640</v>
      </c>
    </row>
    <row r="36" spans="1:6" ht="15" customHeight="1" thickTop="1" x14ac:dyDescent="0.3">
      <c r="D36" s="21" t="str">
        <f>IF($D$35&lt;&gt;Pasīvs!$D$24,CONCATENATE("Aktīvs nesakrīt ar Pasīvu par ",$D$35-Pasīvs!$D$24," EUR"),"")</f>
        <v/>
      </c>
      <c r="E36" s="20" t="str">
        <f>IF($E$35&lt;&gt;Pasīvs!$E$24,CONCATENATE("Aktīvs nesakrīt ar Pasīvu par ",$E$35-Pasīvs!$E$24," EUR"),"")</f>
        <v/>
      </c>
    </row>
    <row r="37" spans="1:6" ht="15" customHeight="1" x14ac:dyDescent="0.3">
      <c r="D37" s="21"/>
      <c r="E37" s="20"/>
    </row>
    <row r="38" spans="1:6" ht="15" customHeight="1" x14ac:dyDescent="0.3">
      <c r="A38" s="1" t="str">
        <f>CONCATENATE("Pielikums no ",Saturs!$I$18,"."," līdz ",Saturs!$I$20-1,"."," lapai ir neatņemama šī finanšu pārskata sastāvdaļa.")</f>
        <v>Pielikums no 9. līdz 20. lapai ir neatņemama šī finanšu pārskata sastāvdaļa.</v>
      </c>
      <c r="B38" s="1"/>
    </row>
    <row r="39" spans="1:6" ht="15" customHeight="1" x14ac:dyDescent="0.3">
      <c r="A39" s="8"/>
      <c r="B39" s="8"/>
      <c r="C39" s="8"/>
      <c r="D39" s="8"/>
    </row>
    <row r="40" spans="1:6" ht="15" customHeight="1" x14ac:dyDescent="0.3">
      <c r="A40" s="1" t="s">
        <v>56</v>
      </c>
      <c r="B40" s="1"/>
    </row>
    <row r="42" spans="1:6" ht="15" customHeight="1" x14ac:dyDescent="0.3">
      <c r="A42" s="1" t="str">
        <f>IF(Info!$B$12="","",Info!$B$12)</f>
        <v>Aivars Pudāns - valdes loceklis</v>
      </c>
    </row>
    <row r="43" spans="1:6" ht="15" customHeight="1" x14ac:dyDescent="0.25">
      <c r="C43" s="50" t="str">
        <f>IF($A$42="","","paraksts")</f>
        <v>paraksts</v>
      </c>
      <c r="D43" s="51"/>
    </row>
    <row r="44" spans="1:6" ht="15" customHeight="1" x14ac:dyDescent="0.3">
      <c r="A4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22:C22"/>
    <mergeCell ref="B12:C12"/>
    <mergeCell ref="B19:C19"/>
    <mergeCell ref="B13:C13"/>
    <mergeCell ref="F1:F2"/>
    <mergeCell ref="B8:C8"/>
    <mergeCell ref="A1:E1"/>
    <mergeCell ref="B7:C7"/>
    <mergeCell ref="B14:C14"/>
    <mergeCell ref="B16:C16"/>
    <mergeCell ref="B10:C10"/>
    <mergeCell ref="B11:C11"/>
    <mergeCell ref="B35:C35"/>
    <mergeCell ref="B32:C32"/>
    <mergeCell ref="B33:C33"/>
    <mergeCell ref="B23:C23"/>
    <mergeCell ref="B24:C24"/>
    <mergeCell ref="B27:C27"/>
    <mergeCell ref="B28:C28"/>
    <mergeCell ref="B25:C25"/>
    <mergeCell ref="B31:C31"/>
    <mergeCell ref="B30:C30"/>
    <mergeCell ref="B29:C29"/>
  </mergeCells>
  <conditionalFormatting sqref="C43">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5"/>
  <sheetViews>
    <sheetView tabSelected="1" view="pageBreakPreview" zoomScaleNormal="100" zoomScaleSheetLayoutView="100" workbookViewId="0">
      <selection activeCell="D19" sqref="D19"/>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99" t="s">
        <v>17</v>
      </c>
      <c r="B1" s="99"/>
      <c r="C1" s="99"/>
      <c r="D1" s="99"/>
      <c r="E1" s="99"/>
      <c r="F1" s="58" t="s">
        <v>105</v>
      </c>
    </row>
    <row r="2" spans="1:6" ht="15" customHeight="1" x14ac:dyDescent="0.3">
      <c r="A2" s="19" t="s">
        <v>33</v>
      </c>
      <c r="D2" s="22">
        <f>Info!$E$19</f>
        <v>45565</v>
      </c>
      <c r="E2" s="22">
        <f>Info!$C$19-1</f>
        <v>45291</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07" t="s">
        <v>36</v>
      </c>
      <c r="C5" s="107"/>
      <c r="D5" s="25">
        <v>540080</v>
      </c>
      <c r="E5" s="25">
        <v>536640</v>
      </c>
      <c r="F5" s="57">
        <v>660</v>
      </c>
    </row>
    <row r="6" spans="1:6" ht="15" customHeight="1" x14ac:dyDescent="0.3">
      <c r="A6" s="39">
        <v>2</v>
      </c>
      <c r="B6" s="57" t="s">
        <v>193</v>
      </c>
      <c r="C6" s="57"/>
      <c r="D6" s="25">
        <v>1320</v>
      </c>
      <c r="E6" s="25">
        <v>480</v>
      </c>
      <c r="F6" s="57"/>
    </row>
    <row r="7" spans="1:6" ht="15" customHeight="1" x14ac:dyDescent="0.3">
      <c r="A7" s="39">
        <v>3</v>
      </c>
      <c r="B7" s="107" t="s">
        <v>84</v>
      </c>
      <c r="C7" s="107"/>
      <c r="D7" s="25">
        <f>E7+E8-100000</f>
        <v>2327605</v>
      </c>
      <c r="E7" s="25">
        <v>1740123</v>
      </c>
      <c r="F7" s="57">
        <v>780</v>
      </c>
    </row>
    <row r="8" spans="1:6" ht="15" customHeight="1" thickBot="1" x14ac:dyDescent="0.35">
      <c r="A8" s="39">
        <v>4</v>
      </c>
      <c r="B8" s="107" t="s">
        <v>51</v>
      </c>
      <c r="C8" s="107"/>
      <c r="D8" s="25">
        <f>'PZA(IF)'!D18</f>
        <v>555972</v>
      </c>
      <c r="E8" s="25">
        <v>687482</v>
      </c>
      <c r="F8" s="57">
        <v>790</v>
      </c>
    </row>
    <row r="9" spans="1:6" ht="15" customHeight="1" thickBot="1" x14ac:dyDescent="0.35">
      <c r="B9" s="106" t="s">
        <v>37</v>
      </c>
      <c r="C9" s="106"/>
      <c r="D9" s="30">
        <f>SUM(D5,D6,D7,D8)</f>
        <v>3424977</v>
      </c>
      <c r="E9" s="30">
        <f>SUM(E5,E7,E8)+E6</f>
        <v>2964725</v>
      </c>
      <c r="F9" s="57">
        <v>800</v>
      </c>
    </row>
    <row r="10" spans="1:6" ht="13.2" customHeight="1" x14ac:dyDescent="0.3">
      <c r="D10" s="28"/>
      <c r="E10" s="28"/>
      <c r="F10" s="57"/>
    </row>
    <row r="11" spans="1:6" ht="15" customHeight="1" x14ac:dyDescent="0.3">
      <c r="A11" s="18" t="s">
        <v>80</v>
      </c>
      <c r="D11" s="28"/>
      <c r="E11" s="28"/>
      <c r="F11" s="57">
        <v>860</v>
      </c>
    </row>
    <row r="12" spans="1:6" ht="15" customHeight="1" x14ac:dyDescent="0.25">
      <c r="A12" s="1">
        <v>1</v>
      </c>
      <c r="B12" s="89" t="s">
        <v>198</v>
      </c>
      <c r="D12" s="90"/>
      <c r="E12" s="90"/>
      <c r="F12" s="57"/>
    </row>
    <row r="13" spans="1:6" ht="15" customHeight="1" x14ac:dyDescent="0.25">
      <c r="A13" s="93" t="s">
        <v>123</v>
      </c>
      <c r="B13" s="89" t="s">
        <v>206</v>
      </c>
      <c r="D13" s="25">
        <v>763405</v>
      </c>
      <c r="E13" s="90">
        <v>827022</v>
      </c>
      <c r="F13" s="57"/>
    </row>
    <row r="14" spans="1:6" ht="15" customHeight="1" thickBot="1" x14ac:dyDescent="0.35">
      <c r="A14" s="39" t="s">
        <v>124</v>
      </c>
      <c r="B14" s="107" t="s">
        <v>41</v>
      </c>
      <c r="C14" s="107"/>
      <c r="D14" s="25">
        <v>7169682</v>
      </c>
      <c r="E14" s="25">
        <v>6578693</v>
      </c>
      <c r="F14" s="57">
        <v>990</v>
      </c>
    </row>
    <row r="15" spans="1:6" ht="15" customHeight="1" thickBot="1" x14ac:dyDescent="0.35">
      <c r="B15" s="106" t="s">
        <v>81</v>
      </c>
      <c r="C15" s="106"/>
      <c r="D15" s="30">
        <f>SUM(D12:D14)</f>
        <v>7933087</v>
      </c>
      <c r="E15" s="30">
        <f>SUM(E12:E14)</f>
        <v>7405715</v>
      </c>
      <c r="F15" s="57">
        <v>1010</v>
      </c>
    </row>
    <row r="16" spans="1:6" ht="15" customHeight="1" x14ac:dyDescent="0.3">
      <c r="A16" s="18" t="s">
        <v>82</v>
      </c>
      <c r="B16" s="18"/>
      <c r="C16" s="18"/>
      <c r="D16" s="28"/>
      <c r="E16" s="28"/>
      <c r="F16" s="57">
        <v>1020</v>
      </c>
    </row>
    <row r="17" spans="1:6" ht="15" customHeight="1" x14ac:dyDescent="0.3">
      <c r="A17" s="39" t="s">
        <v>122</v>
      </c>
      <c r="B17" s="107" t="s">
        <v>38</v>
      </c>
      <c r="C17" s="107"/>
      <c r="D17" s="25">
        <v>229155</v>
      </c>
      <c r="E17" s="25">
        <v>236442</v>
      </c>
      <c r="F17" s="57">
        <v>1080</v>
      </c>
    </row>
    <row r="18" spans="1:6" ht="15" hidden="1" customHeight="1" x14ac:dyDescent="0.25">
      <c r="A18" s="39">
        <v>2</v>
      </c>
      <c r="B18" s="89" t="s">
        <v>198</v>
      </c>
      <c r="C18" s="57"/>
      <c r="D18" s="25">
        <v>0</v>
      </c>
      <c r="E18" s="25">
        <v>0</v>
      </c>
      <c r="F18" s="57"/>
    </row>
    <row r="19" spans="1:6" ht="15" customHeight="1" x14ac:dyDescent="0.3">
      <c r="A19" s="39">
        <v>2</v>
      </c>
      <c r="B19" s="111" t="s">
        <v>39</v>
      </c>
      <c r="C19" s="111"/>
      <c r="D19" s="25">
        <v>62148</v>
      </c>
      <c r="E19" s="25">
        <v>944158</v>
      </c>
      <c r="F19" s="57">
        <v>1120</v>
      </c>
    </row>
    <row r="20" spans="1:6" ht="15" customHeight="1" x14ac:dyDescent="0.3">
      <c r="A20" s="39">
        <v>3</v>
      </c>
      <c r="B20" s="107" t="s">
        <v>40</v>
      </c>
      <c r="C20" s="107"/>
      <c r="D20" s="25">
        <v>54024</v>
      </c>
      <c r="E20" s="25">
        <v>45842</v>
      </c>
      <c r="F20" s="57">
        <v>1130</v>
      </c>
    </row>
    <row r="21" spans="1:6" ht="15" customHeight="1" x14ac:dyDescent="0.3">
      <c r="A21" s="39">
        <v>4</v>
      </c>
      <c r="B21" s="107" t="s">
        <v>41</v>
      </c>
      <c r="C21" s="107"/>
      <c r="D21" s="25">
        <v>1021004</v>
      </c>
      <c r="E21" s="25">
        <v>1021004</v>
      </c>
      <c r="F21" s="57">
        <v>1140</v>
      </c>
    </row>
    <row r="22" spans="1:6" ht="15" customHeight="1" thickBot="1" x14ac:dyDescent="0.35">
      <c r="A22" s="39">
        <v>5</v>
      </c>
      <c r="B22" s="107" t="s">
        <v>42</v>
      </c>
      <c r="C22" s="107"/>
      <c r="D22" s="25">
        <v>118041</v>
      </c>
      <c r="E22" s="25">
        <v>174309</v>
      </c>
      <c r="F22" s="57">
        <v>1160</v>
      </c>
    </row>
    <row r="23" spans="1:6" ht="15" customHeight="1" thickBot="1" x14ac:dyDescent="0.35">
      <c r="B23" s="106" t="s">
        <v>83</v>
      </c>
      <c r="C23" s="106"/>
      <c r="D23" s="30">
        <f>SUM(D17:D22)</f>
        <v>1484372</v>
      </c>
      <c r="E23" s="30">
        <f>SUM(E17:E22)</f>
        <v>2421755</v>
      </c>
      <c r="F23" s="57">
        <v>1180</v>
      </c>
    </row>
    <row r="24" spans="1:6" ht="15" customHeight="1" thickTop="1" thickBot="1" x14ac:dyDescent="0.35">
      <c r="B24" s="104" t="s">
        <v>34</v>
      </c>
      <c r="C24" s="104"/>
      <c r="D24" s="31">
        <f>D9+H20+D15+D23</f>
        <v>12842436</v>
      </c>
      <c r="E24" s="31">
        <f>E9+I20+E15+E23</f>
        <v>12792195</v>
      </c>
      <c r="F24" s="57">
        <v>1190</v>
      </c>
    </row>
    <row r="25" spans="1:6" ht="15" customHeight="1" thickTop="1" x14ac:dyDescent="0.3">
      <c r="D25" s="21" t="str">
        <f>IF($D$24&lt;&gt;Aktīvs!$D$35,CONCATENATE("Pasīvs nesakrīt ar Aktīvu par ",$D$24-Aktīvs!$D$35," EUR"),"")</f>
        <v/>
      </c>
      <c r="E25" s="20" t="str">
        <f>IF($E$24&lt;&gt;Aktīvs!$E$35,CONCATENATE("Aktīvs nesakrīt ar Pasīvu par ",$E$24-Aktīvs!$E$35," EUR"),"")</f>
        <v/>
      </c>
    </row>
    <row r="26" spans="1:6" ht="15" customHeight="1" x14ac:dyDescent="0.3">
      <c r="A26" s="1" t="str">
        <f>CONCATENATE("Pielikums no ",Saturs!$I$18,"."," līdz ",Saturs!$I$20-1,"."," lapai ir neatņemama šī finanšu pārskata sastāvdaļa.")</f>
        <v>Pielikums no 9. līdz 20. lapai ir neatņemama šī finanšu pārskata sastāvdaļa.</v>
      </c>
    </row>
    <row r="27" spans="1:6" ht="15" customHeight="1" x14ac:dyDescent="0.3">
      <c r="A27" s="8"/>
      <c r="B27" s="8"/>
      <c r="C27" s="8"/>
      <c r="D27" s="8"/>
    </row>
    <row r="28" spans="1:6" ht="15" customHeight="1" x14ac:dyDescent="0.3">
      <c r="A28" s="1" t="s">
        <v>56</v>
      </c>
    </row>
    <row r="30" spans="1:6" ht="15" customHeight="1" x14ac:dyDescent="0.3">
      <c r="A30" s="1" t="str">
        <f>IF(Info!$B$12="","",Info!$B$12)</f>
        <v>Aivars Pudāns - valdes loceklis</v>
      </c>
    </row>
    <row r="31" spans="1:6" ht="15" customHeight="1" x14ac:dyDescent="0.25">
      <c r="A31" s="1"/>
      <c r="C31" s="50" t="str">
        <f>IF($A$30="","","paraksts")</f>
        <v>paraksts</v>
      </c>
      <c r="D31" s="51"/>
    </row>
    <row r="32" spans="1:6" ht="15" customHeight="1" x14ac:dyDescent="0.3">
      <c r="A32" s="1"/>
    </row>
    <row r="33" spans="1:4" ht="15" customHeight="1" x14ac:dyDescent="0.25">
      <c r="A33" s="1"/>
      <c r="C33" s="50"/>
      <c r="D33" s="51"/>
    </row>
    <row r="34" spans="1:4" ht="15" customHeight="1" x14ac:dyDescent="0.25">
      <c r="A34" s="1"/>
      <c r="C34" s="50"/>
      <c r="D34" s="52"/>
    </row>
    <row r="35" spans="1:4" ht="15" customHeight="1" x14ac:dyDescent="0.3">
      <c r="A35"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7:C17"/>
    <mergeCell ref="B23:C23"/>
    <mergeCell ref="B15:C15"/>
    <mergeCell ref="B14:C14"/>
    <mergeCell ref="B24:C24"/>
    <mergeCell ref="B22:C22"/>
    <mergeCell ref="B21:C21"/>
    <mergeCell ref="B20:C20"/>
    <mergeCell ref="B19:C19"/>
    <mergeCell ref="A1:E1"/>
    <mergeCell ref="B9:C9"/>
    <mergeCell ref="B8:C8"/>
    <mergeCell ref="B5:C5"/>
    <mergeCell ref="B7:C7"/>
  </mergeCells>
  <conditionalFormatting sqref="C31">
    <cfRule type="cellIs" dxfId="22" priority="3" stopIfTrue="1" operator="equal">
      <formula>"paraksts"</formula>
    </cfRule>
  </conditionalFormatting>
  <conditionalFormatting sqref="C33:C34">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5"/>
  <sheetViews>
    <sheetView view="pageBreakPreview" zoomScaleNormal="100" zoomScaleSheetLayoutView="100" workbookViewId="0">
      <selection activeCell="D15" sqref="D15"/>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99" t="s">
        <v>43</v>
      </c>
      <c r="B1" s="99"/>
      <c r="C1" s="99"/>
      <c r="D1" s="99"/>
      <c r="E1" s="99"/>
      <c r="F1" s="110" t="s">
        <v>105</v>
      </c>
    </row>
    <row r="2" spans="1:6" ht="15" customHeight="1" x14ac:dyDescent="0.3">
      <c r="B2" s="98" t="s">
        <v>69</v>
      </c>
      <c r="C2" s="98"/>
      <c r="D2" s="98"/>
      <c r="E2" s="98"/>
      <c r="F2" s="110"/>
    </row>
    <row r="3" spans="1:6" ht="15" customHeight="1" x14ac:dyDescent="0.3">
      <c r="D3" s="23">
        <v>2024</v>
      </c>
      <c r="E3" s="23">
        <v>2023</v>
      </c>
    </row>
    <row r="4" spans="1:6" ht="15" customHeight="1" x14ac:dyDescent="0.3">
      <c r="D4" s="15" t="str">
        <f>Info!$J$8</f>
        <v>EUR</v>
      </c>
      <c r="E4" s="15" t="str">
        <f>Info!$J$8</f>
        <v>EUR</v>
      </c>
    </row>
    <row r="6" spans="1:6" ht="15" customHeight="1" x14ac:dyDescent="0.3">
      <c r="A6" s="34">
        <v>1</v>
      </c>
      <c r="B6" s="107" t="s">
        <v>74</v>
      </c>
      <c r="C6" s="107"/>
      <c r="D6" s="26">
        <f>D7</f>
        <v>6331412</v>
      </c>
      <c r="E6" s="26">
        <f>E7</f>
        <v>6751891</v>
      </c>
      <c r="F6" s="57">
        <v>10</v>
      </c>
    </row>
    <row r="7" spans="1:6" ht="15" customHeight="1" x14ac:dyDescent="0.3">
      <c r="A7" s="36"/>
      <c r="B7" s="108" t="s">
        <v>73</v>
      </c>
      <c r="C7" s="108"/>
      <c r="D7" s="40">
        <v>6331412</v>
      </c>
      <c r="E7" s="40">
        <v>6751891</v>
      </c>
      <c r="F7" s="57">
        <v>30</v>
      </c>
    </row>
    <row r="8" spans="1:6" ht="30" customHeight="1" x14ac:dyDescent="0.3">
      <c r="A8" s="34">
        <f>A6+1</f>
        <v>2</v>
      </c>
      <c r="B8" s="111" t="s">
        <v>71</v>
      </c>
      <c r="C8" s="111"/>
      <c r="D8" s="25">
        <v>-6163993</v>
      </c>
      <c r="E8" s="25">
        <v>-6093534</v>
      </c>
      <c r="F8" s="57">
        <v>40</v>
      </c>
    </row>
    <row r="9" spans="1:6" ht="15" customHeight="1" x14ac:dyDescent="0.3">
      <c r="A9" s="35">
        <f t="shared" ref="A9:A13" si="0">A8+1</f>
        <v>3</v>
      </c>
      <c r="B9" s="105" t="s">
        <v>45</v>
      </c>
      <c r="C9" s="105"/>
      <c r="D9" s="37">
        <f>SUM(D6,D8)</f>
        <v>167419</v>
      </c>
      <c r="E9" s="37">
        <f>SUM(E6,E8)</f>
        <v>658357</v>
      </c>
      <c r="F9" s="57">
        <v>50</v>
      </c>
    </row>
    <row r="10" spans="1:6" ht="15" customHeight="1" x14ac:dyDescent="0.3">
      <c r="A10" s="34">
        <f t="shared" si="0"/>
        <v>4</v>
      </c>
      <c r="B10" s="107" t="s">
        <v>46</v>
      </c>
      <c r="C10" s="107"/>
      <c r="D10" s="25">
        <v>-4442</v>
      </c>
      <c r="E10" s="25">
        <v>-6806</v>
      </c>
      <c r="F10" s="57">
        <v>60</v>
      </c>
    </row>
    <row r="11" spans="1:6" ht="15" customHeight="1" x14ac:dyDescent="0.3">
      <c r="A11" s="34">
        <f t="shared" si="0"/>
        <v>5</v>
      </c>
      <c r="B11" s="107" t="s">
        <v>47</v>
      </c>
      <c r="C11" s="107"/>
      <c r="D11" s="25">
        <v>-261991</v>
      </c>
      <c r="E11" s="25">
        <v>-314670</v>
      </c>
      <c r="F11" s="57">
        <v>70</v>
      </c>
    </row>
    <row r="12" spans="1:6" ht="15" customHeight="1" x14ac:dyDescent="0.3">
      <c r="A12" s="34">
        <f t="shared" si="0"/>
        <v>6</v>
      </c>
      <c r="B12" s="107" t="s">
        <v>48</v>
      </c>
      <c r="C12" s="107"/>
      <c r="D12" s="25">
        <v>1233736</v>
      </c>
      <c r="E12" s="25">
        <v>420567</v>
      </c>
      <c r="F12" s="57">
        <v>80</v>
      </c>
    </row>
    <row r="13" spans="1:6" ht="15" customHeight="1" x14ac:dyDescent="0.3">
      <c r="A13" s="34">
        <f t="shared" si="0"/>
        <v>7</v>
      </c>
      <c r="B13" s="107" t="s">
        <v>49</v>
      </c>
      <c r="C13" s="107"/>
      <c r="D13" s="25">
        <v>-552190</v>
      </c>
      <c r="E13" s="25">
        <v>-63611</v>
      </c>
      <c r="F13" s="57">
        <v>90</v>
      </c>
    </row>
    <row r="14" spans="1:6" ht="15" customHeight="1" x14ac:dyDescent="0.3">
      <c r="A14" s="39" t="s">
        <v>126</v>
      </c>
      <c r="B14" s="57" t="s">
        <v>208</v>
      </c>
      <c r="C14" s="57"/>
      <c r="D14" s="25">
        <v>-26560</v>
      </c>
      <c r="E14" s="25">
        <v>-6355</v>
      </c>
      <c r="F14" s="57"/>
    </row>
    <row r="15" spans="1:6" ht="22.5" customHeight="1" x14ac:dyDescent="0.3">
      <c r="A15" s="35" t="s">
        <v>127</v>
      </c>
      <c r="B15" s="112" t="s">
        <v>75</v>
      </c>
      <c r="C15" s="112"/>
      <c r="D15" s="37">
        <f>SUM(D9,D10,D11,D12,D13,D14)</f>
        <v>555972</v>
      </c>
      <c r="E15" s="37">
        <f>SUM(E9,E10,E11,E12,E13,E14)</f>
        <v>687482</v>
      </c>
      <c r="F15" s="57">
        <v>240</v>
      </c>
    </row>
    <row r="16" spans="1:6" ht="15" customHeight="1" x14ac:dyDescent="0.3">
      <c r="A16" s="34" t="s">
        <v>128</v>
      </c>
      <c r="B16" s="111" t="s">
        <v>50</v>
      </c>
      <c r="C16" s="111"/>
      <c r="D16" s="25"/>
      <c r="E16" s="25"/>
      <c r="F16" s="57">
        <v>250</v>
      </c>
    </row>
    <row r="17" spans="1:6" ht="30" customHeight="1" x14ac:dyDescent="0.3">
      <c r="A17" s="35" t="s">
        <v>207</v>
      </c>
      <c r="B17" s="112" t="s">
        <v>76</v>
      </c>
      <c r="C17" s="112"/>
      <c r="D17" s="37">
        <f>SUM(D15,D16)</f>
        <v>555972</v>
      </c>
      <c r="E17" s="37">
        <f>SUM(E15,E16)</f>
        <v>687482</v>
      </c>
      <c r="F17" s="57">
        <v>260</v>
      </c>
    </row>
    <row r="18" spans="1:6" ht="24" customHeight="1" thickBot="1" x14ac:dyDescent="0.35">
      <c r="A18" s="38">
        <v>12</v>
      </c>
      <c r="B18" s="104" t="s">
        <v>51</v>
      </c>
      <c r="C18" s="104"/>
      <c r="D18" s="29">
        <f>SUM(D17,)</f>
        <v>555972</v>
      </c>
      <c r="E18" s="29">
        <f>SUM(E17,)</f>
        <v>687482</v>
      </c>
      <c r="F18" s="57">
        <v>290</v>
      </c>
    </row>
    <row r="19" spans="1:6" ht="15" customHeight="1" thickTop="1" x14ac:dyDescent="0.3">
      <c r="D19" s="21" t="str">
        <f>IF($D$18&lt;&gt;Pasīvs!$D$8,CONCATENATE("PZA nesakrīt ar bilanci par ",$D$18-Pasīvs!$D$8," EUR"),"")</f>
        <v/>
      </c>
      <c r="E19" s="20" t="str">
        <f>IF($E$18&lt;&gt;Pasīvs!$E$8,CONCATENATE("PZA nesakrīt ar bilanci par ",$E$18-Pasīvs!$E$8," EUR"),"")</f>
        <v/>
      </c>
    </row>
    <row r="20" spans="1:6" ht="15" customHeight="1" x14ac:dyDescent="0.3">
      <c r="A20" s="107" t="str">
        <f>CONCATENATE("Pielikums no ",Saturs!$I$18,"."," līdz ",Saturs!$I$20-1,"."," lapai ir neatņemama šī finanšu pārskata sastāvdaļa.")</f>
        <v>Pielikums no 9. līdz 20. lapai ir neatņemama šī finanšu pārskata sastāvdaļa.</v>
      </c>
      <c r="B20" s="107"/>
      <c r="C20" s="107"/>
      <c r="D20" s="107"/>
      <c r="E20" s="107"/>
    </row>
    <row r="21" spans="1:6" ht="15" customHeight="1" x14ac:dyDescent="0.3">
      <c r="B21" s="8"/>
      <c r="C21" s="8"/>
      <c r="D21" s="8"/>
      <c r="E21" s="8"/>
    </row>
    <row r="22" spans="1:6" ht="15" customHeight="1" x14ac:dyDescent="0.3">
      <c r="A22" s="1" t="s">
        <v>56</v>
      </c>
    </row>
    <row r="23" spans="1:6" ht="15" customHeight="1" x14ac:dyDescent="0.3">
      <c r="A23" s="1" t="str">
        <f>IF(Info!$B$12="","",Info!$B$12)</f>
        <v>Aivars Pudāns - valdes loceklis</v>
      </c>
    </row>
    <row r="24" spans="1:6" ht="15" customHeight="1" x14ac:dyDescent="0.25">
      <c r="A24" s="1"/>
      <c r="C24" s="50" t="str">
        <f>IF($A$23="","","paraksts")</f>
        <v>paraksts</v>
      </c>
      <c r="D24" s="51"/>
    </row>
    <row r="25" spans="1:6" ht="15" customHeight="1" x14ac:dyDescent="0.3">
      <c r="A25"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20:E20"/>
    <mergeCell ref="F1:F2"/>
    <mergeCell ref="B17:C17"/>
    <mergeCell ref="B18:C18"/>
    <mergeCell ref="B15:C15"/>
    <mergeCell ref="B16:C16"/>
    <mergeCell ref="B11:C11"/>
    <mergeCell ref="B12:C12"/>
    <mergeCell ref="B2:E2"/>
    <mergeCell ref="B8:C8"/>
    <mergeCell ref="B9:C9"/>
    <mergeCell ref="B10:C10"/>
    <mergeCell ref="A1:E1"/>
  </mergeCells>
  <conditionalFormatting sqref="C24">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3"/>
  <sheetViews>
    <sheetView view="pageBreakPreview" topLeftCell="A13" zoomScaleNormal="100" zoomScaleSheetLayoutView="100" workbookViewId="0">
      <selection activeCell="D30" sqref="D30"/>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99" t="s">
        <v>166</v>
      </c>
      <c r="B1" s="99"/>
      <c r="C1" s="99"/>
      <c r="D1" s="99"/>
      <c r="E1" s="99"/>
      <c r="F1" s="110" t="s">
        <v>105</v>
      </c>
    </row>
    <row r="2" spans="1:6" ht="15" customHeight="1" x14ac:dyDescent="0.3">
      <c r="A2" s="98" t="s">
        <v>165</v>
      </c>
      <c r="B2" s="98"/>
      <c r="C2" s="98"/>
      <c r="D2" s="98"/>
      <c r="E2" s="98"/>
      <c r="F2" s="110"/>
    </row>
    <row r="4" spans="1:6" ht="15" customHeight="1" x14ac:dyDescent="0.3">
      <c r="D4" s="23">
        <v>2023</v>
      </c>
      <c r="E4" s="23">
        <v>2022</v>
      </c>
    </row>
    <row r="5" spans="1:6" ht="15" customHeight="1" x14ac:dyDescent="0.3">
      <c r="D5" s="15" t="str">
        <f>[1]Info!$J$8</f>
        <v>EUR</v>
      </c>
      <c r="E5" s="15" t="str">
        <f>[1]Info!$J$8</f>
        <v>EUR</v>
      </c>
    </row>
    <row r="6" spans="1:6" ht="15" customHeight="1" x14ac:dyDescent="0.3">
      <c r="A6" s="24" t="s">
        <v>57</v>
      </c>
      <c r="B6" s="79" t="s">
        <v>164</v>
      </c>
      <c r="C6" s="79"/>
      <c r="F6" s="57">
        <v>10</v>
      </c>
    </row>
    <row r="7" spans="1:6" ht="15" customHeight="1" x14ac:dyDescent="0.3">
      <c r="A7" s="39">
        <v>1</v>
      </c>
      <c r="B7" s="107" t="s">
        <v>75</v>
      </c>
      <c r="C7" s="107"/>
      <c r="D7" s="27">
        <f>'PZA(IF)'!D18</f>
        <v>555972</v>
      </c>
      <c r="E7" s="27">
        <f>'PZA(IF)'!E18</f>
        <v>687482</v>
      </c>
      <c r="F7" s="57">
        <v>20</v>
      </c>
    </row>
    <row r="8" spans="1:6" ht="15" customHeight="1" x14ac:dyDescent="0.3">
      <c r="A8" s="81"/>
      <c r="B8" s="113" t="s">
        <v>161</v>
      </c>
      <c r="C8" s="113"/>
      <c r="D8" s="26"/>
      <c r="E8" s="26"/>
      <c r="F8" s="57">
        <v>30</v>
      </c>
    </row>
    <row r="9" spans="1:6" ht="15" customHeight="1" x14ac:dyDescent="0.3">
      <c r="A9" s="81"/>
      <c r="B9" s="107" t="s">
        <v>163</v>
      </c>
      <c r="C9" s="107"/>
      <c r="D9" s="25">
        <f>P_Aktīvs!H71+P_Aktīvs!H48+P_Aktīvs!H28</f>
        <v>1156926</v>
      </c>
      <c r="E9" s="25">
        <v>515910</v>
      </c>
      <c r="F9" s="57">
        <v>40</v>
      </c>
    </row>
    <row r="10" spans="1:6" ht="15" customHeight="1" x14ac:dyDescent="0.3">
      <c r="A10" s="81"/>
      <c r="B10" s="111" t="s">
        <v>187</v>
      </c>
      <c r="C10" s="111"/>
      <c r="D10" s="25"/>
      <c r="E10" s="25"/>
      <c r="F10" s="57">
        <v>70</v>
      </c>
    </row>
    <row r="11" spans="1:6" ht="30" customHeight="1" x14ac:dyDescent="0.3">
      <c r="A11" s="81"/>
      <c r="B11" s="111" t="s">
        <v>188</v>
      </c>
      <c r="C11" s="111"/>
      <c r="D11" s="25"/>
      <c r="E11" s="25"/>
      <c r="F11" s="57">
        <v>110</v>
      </c>
    </row>
    <row r="12" spans="1:6" ht="30" customHeight="1" x14ac:dyDescent="0.3">
      <c r="A12" s="39">
        <f>A7+1</f>
        <v>2</v>
      </c>
      <c r="B12" s="111" t="s">
        <v>162</v>
      </c>
      <c r="C12" s="111"/>
      <c r="D12" s="27">
        <f>SUM(D9:D11)+D7</f>
        <v>1712898</v>
      </c>
      <c r="E12" s="27">
        <f>SUM(E9:E11)+E7</f>
        <v>1203392</v>
      </c>
      <c r="F12" s="57">
        <v>130</v>
      </c>
    </row>
    <row r="13" spans="1:6" ht="15" customHeight="1" x14ac:dyDescent="0.3">
      <c r="A13" s="81"/>
      <c r="B13" s="113" t="s">
        <v>161</v>
      </c>
      <c r="C13" s="113"/>
      <c r="D13" s="26"/>
      <c r="E13" s="26"/>
      <c r="F13" s="57">
        <v>140</v>
      </c>
    </row>
    <row r="14" spans="1:6" ht="15" customHeight="1" x14ac:dyDescent="0.3">
      <c r="A14" s="81"/>
      <c r="B14" s="111" t="s">
        <v>160</v>
      </c>
      <c r="C14" s="111"/>
      <c r="D14" s="25">
        <f>Aktīvs!E31-Aktīvs!D31</f>
        <v>-306087</v>
      </c>
      <c r="E14" s="25">
        <v>-349587</v>
      </c>
      <c r="F14" s="57">
        <v>150</v>
      </c>
    </row>
    <row r="15" spans="1:6" ht="15" customHeight="1" x14ac:dyDescent="0.3">
      <c r="A15" s="81"/>
      <c r="B15" s="107" t="s">
        <v>159</v>
      </c>
      <c r="C15" s="107"/>
      <c r="D15" s="25">
        <f>Aktīvs!E25-Aktīvs!D25</f>
        <v>-36867</v>
      </c>
      <c r="E15" s="25">
        <v>4866</v>
      </c>
      <c r="F15" s="57">
        <v>160</v>
      </c>
    </row>
    <row r="16" spans="1:6" ht="30" customHeight="1" x14ac:dyDescent="0.3">
      <c r="A16" s="81"/>
      <c r="B16" s="111" t="s">
        <v>158</v>
      </c>
      <c r="C16" s="111"/>
      <c r="D16" s="25">
        <f>Pasīvs!D15+Pasīvs!D23-Pasīvs!E15-Pasīvs!E23</f>
        <v>-410011</v>
      </c>
      <c r="E16" s="25">
        <v>6450827</v>
      </c>
      <c r="F16" s="57">
        <v>170</v>
      </c>
    </row>
    <row r="17" spans="1:6" ht="15" customHeight="1" x14ac:dyDescent="0.3">
      <c r="A17" s="80">
        <f>A12+1</f>
        <v>3</v>
      </c>
      <c r="B17" s="112" t="s">
        <v>157</v>
      </c>
      <c r="C17" s="112"/>
      <c r="D17" s="27">
        <f>SUM(D14:D16)+D12</f>
        <v>959933</v>
      </c>
      <c r="E17" s="27">
        <f>SUM(E14:E16)+E12</f>
        <v>7309498</v>
      </c>
      <c r="F17" s="57">
        <v>180</v>
      </c>
    </row>
    <row r="18" spans="1:6" ht="15" customHeight="1" x14ac:dyDescent="0.3">
      <c r="A18" s="39"/>
      <c r="B18" s="107" t="s">
        <v>156</v>
      </c>
      <c r="C18" s="107"/>
      <c r="D18" s="25">
        <v>-20000</v>
      </c>
      <c r="E18" s="25">
        <v>-9641</v>
      </c>
      <c r="F18" s="57">
        <v>200</v>
      </c>
    </row>
    <row r="19" spans="1:6" ht="15" customHeight="1" x14ac:dyDescent="0.3">
      <c r="A19" s="80">
        <f>A18+1</f>
        <v>1</v>
      </c>
      <c r="B19" s="105" t="s">
        <v>155</v>
      </c>
      <c r="C19" s="105"/>
      <c r="D19" s="27">
        <f>SUM(D17:D18)</f>
        <v>939933</v>
      </c>
      <c r="E19" s="27">
        <f>SUM(E17:E18)</f>
        <v>7299857</v>
      </c>
      <c r="F19" s="57">
        <v>210</v>
      </c>
    </row>
    <row r="20" spans="1:6" ht="15" customHeight="1" x14ac:dyDescent="0.3">
      <c r="A20" s="81"/>
      <c r="B20" s="16"/>
      <c r="C20" s="16"/>
      <c r="D20" s="28"/>
      <c r="E20" s="28"/>
      <c r="F20" s="57"/>
    </row>
    <row r="21" spans="1:6" ht="15" customHeight="1" x14ac:dyDescent="0.3">
      <c r="A21" s="24" t="s">
        <v>58</v>
      </c>
      <c r="B21" s="79" t="s">
        <v>154</v>
      </c>
      <c r="C21" s="79"/>
      <c r="D21" s="28"/>
      <c r="E21" s="28"/>
      <c r="F21" s="57">
        <v>220</v>
      </c>
    </row>
    <row r="22" spans="1:6" ht="15" customHeight="1" x14ac:dyDescent="0.3">
      <c r="A22" s="39" t="s">
        <v>122</v>
      </c>
      <c r="B22" s="107" t="s">
        <v>153</v>
      </c>
      <c r="C22" s="107"/>
      <c r="D22" s="25">
        <f>-(P_Aktīvs!H41+P_Aktīvs!H64+P_Aktīvs!H21)</f>
        <v>-13094</v>
      </c>
      <c r="E22" s="25">
        <v>-7119417</v>
      </c>
      <c r="F22" s="57">
        <v>250</v>
      </c>
    </row>
    <row r="23" spans="1:6" ht="15" customHeight="1" x14ac:dyDescent="0.25">
      <c r="A23" s="39"/>
      <c r="B23" s="89" t="s">
        <v>206</v>
      </c>
      <c r="C23" s="57"/>
      <c r="D23" s="25"/>
      <c r="E23" s="25"/>
      <c r="F23" s="57"/>
    </row>
    <row r="24" spans="1:6" ht="15" customHeight="1" x14ac:dyDescent="0.3">
      <c r="A24" s="39" t="s">
        <v>123</v>
      </c>
      <c r="B24" s="107" t="s">
        <v>152</v>
      </c>
      <c r="C24" s="107"/>
      <c r="D24" s="25"/>
      <c r="E24" s="25">
        <v>0</v>
      </c>
      <c r="F24" s="57">
        <v>260</v>
      </c>
    </row>
    <row r="25" spans="1:6" ht="15" customHeight="1" x14ac:dyDescent="0.3">
      <c r="A25" s="80"/>
      <c r="B25" s="105" t="s">
        <v>151</v>
      </c>
      <c r="C25" s="105"/>
      <c r="D25" s="27">
        <f>SUM(D22:D24)</f>
        <v>-13094</v>
      </c>
      <c r="E25" s="27">
        <f>SUM(E22:E24)</f>
        <v>-7119417</v>
      </c>
      <c r="F25" s="57">
        <v>310</v>
      </c>
    </row>
    <row r="26" spans="1:6" ht="15" customHeight="1" x14ac:dyDescent="0.3">
      <c r="A26" s="79"/>
      <c r="B26" s="78"/>
      <c r="C26" s="78"/>
      <c r="D26" s="28"/>
      <c r="E26" s="28"/>
      <c r="F26" s="57"/>
    </row>
    <row r="27" spans="1:6" ht="15" customHeight="1" x14ac:dyDescent="0.3">
      <c r="A27" s="24" t="s">
        <v>59</v>
      </c>
      <c r="B27" s="79" t="s">
        <v>150</v>
      </c>
      <c r="C27" s="79"/>
      <c r="D27" s="28"/>
      <c r="E27" s="28"/>
      <c r="F27" s="57">
        <v>320</v>
      </c>
    </row>
    <row r="28" spans="1:6" ht="16.8" customHeight="1" x14ac:dyDescent="0.3">
      <c r="A28" s="39" t="s">
        <v>122</v>
      </c>
      <c r="B28" s="111" t="s">
        <v>149</v>
      </c>
      <c r="C28" s="111"/>
      <c r="D28" s="25">
        <v>-80000</v>
      </c>
      <c r="E28" s="25">
        <v>-38562</v>
      </c>
      <c r="F28" s="57">
        <v>380</v>
      </c>
    </row>
    <row r="29" spans="1:6" ht="14.4" customHeight="1" x14ac:dyDescent="0.3">
      <c r="A29" s="39">
        <v>2</v>
      </c>
      <c r="B29" s="114" t="s">
        <v>199</v>
      </c>
      <c r="C29" s="114"/>
      <c r="D29" s="25">
        <v>4280</v>
      </c>
      <c r="E29" s="25">
        <v>48020</v>
      </c>
      <c r="F29" s="57"/>
    </row>
    <row r="30" spans="1:6" ht="15" customHeight="1" x14ac:dyDescent="0.3">
      <c r="A30" s="80"/>
      <c r="B30" s="105" t="s">
        <v>148</v>
      </c>
      <c r="C30" s="105"/>
      <c r="D30" s="27">
        <f>SUM(D28:D29)</f>
        <v>-75720</v>
      </c>
      <c r="E30" s="27">
        <f>SUM(E28:E28,E29)</f>
        <v>9458</v>
      </c>
      <c r="F30" s="57">
        <v>390</v>
      </c>
    </row>
    <row r="31" spans="1:6" ht="15" customHeight="1" x14ac:dyDescent="0.3">
      <c r="A31" s="79"/>
      <c r="B31" s="78"/>
      <c r="C31" s="78"/>
      <c r="D31" s="28"/>
      <c r="E31" s="28"/>
      <c r="F31" s="57"/>
    </row>
    <row r="32" spans="1:6" ht="15" customHeight="1" x14ac:dyDescent="0.3">
      <c r="A32" s="24" t="s">
        <v>60</v>
      </c>
      <c r="B32" s="79" t="s">
        <v>147</v>
      </c>
      <c r="C32" s="79"/>
      <c r="D32" s="32">
        <v>0</v>
      </c>
      <c r="E32" s="32">
        <v>0</v>
      </c>
      <c r="F32" s="57">
        <v>400</v>
      </c>
    </row>
    <row r="33" spans="1:6" ht="9.9" customHeight="1" x14ac:dyDescent="0.3">
      <c r="D33" s="28"/>
      <c r="E33" s="28"/>
      <c r="F33" s="57"/>
    </row>
    <row r="34" spans="1:6" ht="15" customHeight="1" x14ac:dyDescent="0.3">
      <c r="A34" s="24" t="s">
        <v>146</v>
      </c>
      <c r="B34" s="79" t="s">
        <v>145</v>
      </c>
      <c r="C34" s="79"/>
      <c r="D34" s="27">
        <f>D19+D25+D30+D32</f>
        <v>851119</v>
      </c>
      <c r="E34" s="27">
        <f>E19+E25+E30+E32</f>
        <v>189898</v>
      </c>
      <c r="F34" s="57">
        <v>410</v>
      </c>
    </row>
    <row r="35" spans="1:6" ht="9.9" customHeight="1" x14ac:dyDescent="0.3">
      <c r="D35" s="28"/>
      <c r="E35" s="28"/>
      <c r="F35" s="57"/>
    </row>
    <row r="36" spans="1:6" ht="15" customHeight="1" x14ac:dyDescent="0.3">
      <c r="A36" s="24" t="s">
        <v>144</v>
      </c>
      <c r="B36" s="79" t="s">
        <v>143</v>
      </c>
      <c r="C36" s="79"/>
      <c r="D36" s="27">
        <f>E37</f>
        <v>508424</v>
      </c>
      <c r="E36" s="32">
        <v>318526</v>
      </c>
      <c r="F36" s="57">
        <v>420</v>
      </c>
    </row>
    <row r="37" spans="1:6" ht="15" customHeight="1" x14ac:dyDescent="0.3">
      <c r="A37" s="24" t="s">
        <v>142</v>
      </c>
      <c r="B37" s="79" t="s">
        <v>141</v>
      </c>
      <c r="C37" s="79"/>
      <c r="D37" s="27">
        <f>D36+D34</f>
        <v>1359543</v>
      </c>
      <c r="E37" s="27">
        <f>E36+E34</f>
        <v>508424</v>
      </c>
      <c r="F37" s="57">
        <v>430</v>
      </c>
    </row>
    <row r="38" spans="1:6" ht="15" customHeight="1" x14ac:dyDescent="0.3">
      <c r="D38" s="21"/>
      <c r="E38" s="20"/>
    </row>
    <row r="40" spans="1:6" ht="15" customHeight="1" x14ac:dyDescent="0.3">
      <c r="A40" s="1"/>
      <c r="D40" s="28"/>
      <c r="E40" s="28"/>
    </row>
    <row r="41" spans="1:6" ht="15" customHeight="1" x14ac:dyDescent="0.3">
      <c r="A41" s="8"/>
      <c r="B41" s="8"/>
      <c r="C41" s="8"/>
      <c r="D41" s="8"/>
      <c r="E41" s="8"/>
    </row>
    <row r="42" spans="1:6" ht="15" customHeight="1" x14ac:dyDescent="0.3">
      <c r="A42" s="1" t="str">
        <f>IF([1]Info!$B$15="","",[1]Info!$B$15)</f>
        <v>Vārds Uzvārds, valdes loceklis</v>
      </c>
      <c r="D42" s="98" t="s">
        <v>189</v>
      </c>
      <c r="E42" s="98"/>
    </row>
    <row r="43" spans="1:6" ht="15" customHeight="1" x14ac:dyDescent="0.25">
      <c r="A43" s="1"/>
      <c r="C43" s="50" t="str">
        <f>IF($A$42="","","paraksts")</f>
        <v>paraksts</v>
      </c>
      <c r="D43" s="51"/>
    </row>
  </sheetData>
  <mergeCells count="23">
    <mergeCell ref="F1:F2"/>
    <mergeCell ref="B28:C28"/>
    <mergeCell ref="B30:C30"/>
    <mergeCell ref="B25:C25"/>
    <mergeCell ref="B17:C17"/>
    <mergeCell ref="B18:C18"/>
    <mergeCell ref="B19:C19"/>
    <mergeCell ref="B29:C29"/>
    <mergeCell ref="D42:E42"/>
    <mergeCell ref="A1:E1"/>
    <mergeCell ref="A2:E2"/>
    <mergeCell ref="B7:C7"/>
    <mergeCell ref="B9:C9"/>
    <mergeCell ref="B16:C16"/>
    <mergeCell ref="B10:C10"/>
    <mergeCell ref="B8:C8"/>
    <mergeCell ref="B11:C11"/>
    <mergeCell ref="B12:C12"/>
    <mergeCell ref="B13:C13"/>
    <mergeCell ref="B14:C14"/>
    <mergeCell ref="B15:C15"/>
    <mergeCell ref="B22:C22"/>
    <mergeCell ref="B24:C24"/>
  </mergeCells>
  <conditionalFormatting sqref="C43">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33"/>
  <sheetViews>
    <sheetView view="pageBreakPreview" topLeftCell="A7" zoomScaleNormal="100" zoomScaleSheetLayoutView="100" workbookViewId="0">
      <selection activeCell="D14" sqref="D14"/>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99" t="s">
        <v>176</v>
      </c>
      <c r="B1" s="99"/>
      <c r="C1" s="99"/>
      <c r="D1" s="99"/>
      <c r="E1" s="99"/>
      <c r="F1" s="110" t="s">
        <v>105</v>
      </c>
      <c r="H1" s="18" t="s">
        <v>62</v>
      </c>
    </row>
    <row r="2" spans="1:8" ht="15" customHeight="1" x14ac:dyDescent="0.3">
      <c r="F2" s="110"/>
      <c r="H2" s="6" t="s">
        <v>66</v>
      </c>
    </row>
    <row r="3" spans="1:8" ht="15" customHeight="1" x14ac:dyDescent="0.3">
      <c r="D3" s="22">
        <f>Info!E19</f>
        <v>45565</v>
      </c>
      <c r="E3" s="22">
        <v>45291</v>
      </c>
    </row>
    <row r="4" spans="1:8" ht="15" customHeight="1" x14ac:dyDescent="0.3">
      <c r="D4" s="15" t="str">
        <f>[1]Info!$J$8</f>
        <v>EUR</v>
      </c>
      <c r="E4" s="15" t="str">
        <f>[1]Info!$J$8</f>
        <v>EUR</v>
      </c>
    </row>
    <row r="5" spans="1:8" ht="15" customHeight="1" x14ac:dyDescent="0.3">
      <c r="H5" s="16" t="s">
        <v>175</v>
      </c>
    </row>
    <row r="6" spans="1:8" ht="15" customHeight="1" x14ac:dyDescent="0.3">
      <c r="A6" s="24" t="s">
        <v>57</v>
      </c>
      <c r="B6" s="79" t="s">
        <v>36</v>
      </c>
      <c r="C6" s="79"/>
      <c r="D6" s="1"/>
      <c r="E6" s="1"/>
      <c r="F6" s="57">
        <v>10</v>
      </c>
    </row>
    <row r="7" spans="1:8" ht="15" customHeight="1" x14ac:dyDescent="0.3">
      <c r="A7" s="82"/>
      <c r="B7" s="107" t="s">
        <v>168</v>
      </c>
      <c r="C7" s="107"/>
      <c r="D7" s="27">
        <f>E9</f>
        <v>536640</v>
      </c>
      <c r="E7" s="32">
        <v>488480</v>
      </c>
      <c r="F7" s="57">
        <v>20</v>
      </c>
    </row>
    <row r="8" spans="1:8" ht="15" customHeight="1" x14ac:dyDescent="0.3">
      <c r="A8" s="82"/>
      <c r="B8" s="57" t="s">
        <v>194</v>
      </c>
      <c r="C8" s="57"/>
      <c r="D8" s="26">
        <f>Pasīvs!D5-Pasīvs!E5</f>
        <v>3440</v>
      </c>
      <c r="E8" s="25">
        <v>48160</v>
      </c>
      <c r="F8" s="57"/>
    </row>
    <row r="9" spans="1:8" ht="15" customHeight="1" x14ac:dyDescent="0.3">
      <c r="A9" s="82"/>
      <c r="B9" s="107" t="s">
        <v>167</v>
      </c>
      <c r="C9" s="107"/>
      <c r="D9" s="27">
        <f>SUM(D7:D8)</f>
        <v>540080</v>
      </c>
      <c r="E9" s="27">
        <f>SUM(E7:E8)</f>
        <v>536640</v>
      </c>
      <c r="F9" s="57">
        <v>50</v>
      </c>
    </row>
    <row r="10" spans="1:8" ht="15" customHeight="1" x14ac:dyDescent="0.3">
      <c r="A10" s="82"/>
      <c r="B10" s="57"/>
      <c r="C10" s="57"/>
      <c r="D10" s="27"/>
      <c r="E10" s="27"/>
      <c r="F10" s="57"/>
    </row>
    <row r="11" spans="1:8" ht="15" customHeight="1" x14ac:dyDescent="0.3">
      <c r="A11" s="86" t="s">
        <v>58</v>
      </c>
      <c r="B11" s="79" t="s">
        <v>196</v>
      </c>
      <c r="C11" s="57"/>
      <c r="D11" s="27"/>
      <c r="E11" s="27"/>
      <c r="F11" s="57"/>
    </row>
    <row r="12" spans="1:8" ht="15" customHeight="1" x14ac:dyDescent="0.3">
      <c r="A12" s="82"/>
      <c r="B12" s="107" t="s">
        <v>168</v>
      </c>
      <c r="C12" s="107"/>
      <c r="D12" s="26">
        <f>E14</f>
        <v>480</v>
      </c>
      <c r="E12" s="27">
        <v>620</v>
      </c>
      <c r="F12" s="57"/>
    </row>
    <row r="13" spans="1:8" ht="15" customHeight="1" x14ac:dyDescent="0.3">
      <c r="A13" s="82"/>
      <c r="B13" s="57" t="s">
        <v>209</v>
      </c>
      <c r="C13" s="57"/>
      <c r="D13" s="27">
        <v>840</v>
      </c>
      <c r="E13" s="26">
        <v>-140</v>
      </c>
      <c r="F13" s="57"/>
    </row>
    <row r="14" spans="1:8" ht="15" customHeight="1" x14ac:dyDescent="0.3">
      <c r="A14" s="82"/>
      <c r="B14" s="107" t="s">
        <v>167</v>
      </c>
      <c r="C14" s="107"/>
      <c r="D14" s="88">
        <f>D12+D13</f>
        <v>1320</v>
      </c>
      <c r="E14" s="87">
        <f>SUM(E12:E13)</f>
        <v>480</v>
      </c>
      <c r="F14" s="57"/>
    </row>
    <row r="15" spans="1:8" ht="15" customHeight="1" x14ac:dyDescent="0.3">
      <c r="A15" s="82"/>
      <c r="B15" s="57"/>
      <c r="C15" s="57"/>
      <c r="D15" s="84"/>
      <c r="E15" s="83"/>
      <c r="F15" s="57"/>
    </row>
    <row r="16" spans="1:8" ht="15" customHeight="1" x14ac:dyDescent="0.3">
      <c r="A16" s="24" t="s">
        <v>59</v>
      </c>
      <c r="B16" s="79" t="s">
        <v>174</v>
      </c>
      <c r="C16" s="79"/>
      <c r="D16" s="26"/>
      <c r="E16" s="26"/>
      <c r="F16" s="57">
        <v>260</v>
      </c>
    </row>
    <row r="17" spans="1:6" ht="15" customHeight="1" x14ac:dyDescent="0.3">
      <c r="A17" s="82"/>
      <c r="B17" s="107" t="s">
        <v>168</v>
      </c>
      <c r="C17" s="107"/>
      <c r="D17" s="26">
        <f>E21</f>
        <v>2427605</v>
      </c>
      <c r="E17" s="25">
        <v>1788326</v>
      </c>
      <c r="F17" s="57">
        <v>270</v>
      </c>
    </row>
    <row r="18" spans="1:6" ht="15" customHeight="1" x14ac:dyDescent="0.3">
      <c r="A18" s="82"/>
      <c r="B18" s="111" t="s">
        <v>173</v>
      </c>
      <c r="C18" s="111"/>
      <c r="D18" s="26"/>
      <c r="E18" s="26"/>
      <c r="F18" s="57">
        <v>290</v>
      </c>
    </row>
    <row r="19" spans="1:6" ht="15" customHeight="1" x14ac:dyDescent="0.3">
      <c r="A19" s="82"/>
      <c r="B19" s="115" t="s">
        <v>172</v>
      </c>
      <c r="C19" s="115"/>
      <c r="D19" s="40">
        <f>'PZA(IF)'!D18</f>
        <v>555972</v>
      </c>
      <c r="E19" s="40">
        <v>687482</v>
      </c>
      <c r="F19" s="81" t="s">
        <v>170</v>
      </c>
    </row>
    <row r="20" spans="1:6" ht="15" customHeight="1" x14ac:dyDescent="0.3">
      <c r="A20" s="82"/>
      <c r="B20" s="115" t="s">
        <v>171</v>
      </c>
      <c r="C20" s="115"/>
      <c r="D20" s="40">
        <v>-100000</v>
      </c>
      <c r="E20" s="40">
        <v>-48203</v>
      </c>
      <c r="F20" s="81" t="s">
        <v>170</v>
      </c>
    </row>
    <row r="21" spans="1:6" ht="15" customHeight="1" x14ac:dyDescent="0.3">
      <c r="A21" s="82"/>
      <c r="B21" s="107" t="s">
        <v>167</v>
      </c>
      <c r="C21" s="107"/>
      <c r="D21" s="27">
        <f>D17+D19+D20</f>
        <v>2883577</v>
      </c>
      <c r="E21" s="27">
        <f>E17+E19+E20</f>
        <v>2427605</v>
      </c>
      <c r="F21" s="57">
        <v>300</v>
      </c>
    </row>
    <row r="22" spans="1:6" ht="15" customHeight="1" x14ac:dyDescent="0.3">
      <c r="A22" s="82"/>
      <c r="B22" s="57"/>
      <c r="C22" s="57"/>
      <c r="D22" s="84"/>
      <c r="E22" s="83"/>
      <c r="F22" s="57"/>
    </row>
    <row r="23" spans="1:6" ht="15" customHeight="1" x14ac:dyDescent="0.3">
      <c r="A23" s="24" t="s">
        <v>142</v>
      </c>
      <c r="B23" s="79" t="s">
        <v>169</v>
      </c>
      <c r="C23" s="79"/>
      <c r="D23" s="26"/>
      <c r="E23" s="26"/>
      <c r="F23" s="57">
        <v>310</v>
      </c>
    </row>
    <row r="24" spans="1:6" ht="15" customHeight="1" x14ac:dyDescent="0.3">
      <c r="A24" s="82"/>
      <c r="B24" s="107" t="s">
        <v>168</v>
      </c>
      <c r="C24" s="107"/>
      <c r="D24" s="26">
        <f>E25</f>
        <v>2964725</v>
      </c>
      <c r="E24" s="26">
        <f>E7+E12+E17</f>
        <v>2277426</v>
      </c>
      <c r="F24" s="57">
        <v>320</v>
      </c>
    </row>
    <row r="25" spans="1:6" ht="15" customHeight="1" x14ac:dyDescent="0.3">
      <c r="A25" s="81"/>
      <c r="B25" s="107" t="s">
        <v>167</v>
      </c>
      <c r="C25" s="107"/>
      <c r="D25" s="27">
        <f>D21+D9+D14</f>
        <v>3424977</v>
      </c>
      <c r="E25" s="27">
        <f>E9+E14+E21</f>
        <v>2964725</v>
      </c>
      <c r="F25" s="57">
        <v>340</v>
      </c>
    </row>
    <row r="26" spans="1:6" ht="15" customHeight="1" x14ac:dyDescent="0.3">
      <c r="D26" s="21"/>
      <c r="E26" s="20"/>
    </row>
    <row r="28" spans="1:6" ht="15" customHeight="1" x14ac:dyDescent="0.3">
      <c r="A28" s="1"/>
    </row>
    <row r="29" spans="1:6" ht="15" customHeight="1" x14ac:dyDescent="0.3">
      <c r="A29" s="8"/>
      <c r="B29" s="8"/>
      <c r="C29" s="8"/>
      <c r="D29" s="8"/>
      <c r="E29" s="8"/>
    </row>
    <row r="30" spans="1:6" ht="15" customHeight="1" x14ac:dyDescent="0.3">
      <c r="A30" s="1" t="s">
        <v>56</v>
      </c>
    </row>
    <row r="31" spans="1:6" ht="15" customHeight="1" x14ac:dyDescent="0.3">
      <c r="A31" s="1"/>
    </row>
    <row r="32" spans="1:6" ht="15" customHeight="1" x14ac:dyDescent="0.3">
      <c r="A32" s="1" t="str">
        <f>IF([1]Info!$B$15="","",[1]Info!$B$15)</f>
        <v>Vārds Uzvārds, valdes loceklis</v>
      </c>
      <c r="D32" s="98" t="s">
        <v>189</v>
      </c>
      <c r="E32" s="98"/>
    </row>
    <row r="33" spans="1:4" ht="15" customHeight="1" x14ac:dyDescent="0.25">
      <c r="A33" s="1"/>
      <c r="C33" s="50" t="str">
        <f>IF($A$32="","","paraksts")</f>
        <v>paraksts</v>
      </c>
      <c r="D33" s="51"/>
    </row>
  </sheetData>
  <mergeCells count="14">
    <mergeCell ref="B17:C17"/>
    <mergeCell ref="B18:C18"/>
    <mergeCell ref="B24:C24"/>
    <mergeCell ref="F1:F2"/>
    <mergeCell ref="A1:E1"/>
    <mergeCell ref="B7:C7"/>
    <mergeCell ref="B9:C9"/>
    <mergeCell ref="B12:C12"/>
    <mergeCell ref="B14:C14"/>
    <mergeCell ref="D32:E32"/>
    <mergeCell ref="B20:C20"/>
    <mergeCell ref="B19:C19"/>
    <mergeCell ref="B21:C21"/>
    <mergeCell ref="B25:C25"/>
  </mergeCells>
  <conditionalFormatting sqref="C33">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80"/>
  <sheetViews>
    <sheetView view="pageBreakPreview" topLeftCell="A61" zoomScaleNormal="100" zoomScaleSheetLayoutView="100" workbookViewId="0">
      <selection activeCell="H29" sqref="H29"/>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123</v>
      </c>
      <c r="B1" s="41" t="s">
        <v>89</v>
      </c>
      <c r="C1" s="5"/>
      <c r="D1" s="5"/>
      <c r="E1" s="5"/>
      <c r="F1" s="5"/>
      <c r="G1" s="5"/>
      <c r="H1" s="5"/>
      <c r="I1" s="116"/>
    </row>
    <row r="2" spans="1:10" ht="15" customHeight="1" x14ac:dyDescent="0.3">
      <c r="I2" s="116"/>
    </row>
    <row r="3" spans="1:10" ht="15" customHeight="1" x14ac:dyDescent="0.3">
      <c r="A3" s="42" t="s">
        <v>95</v>
      </c>
      <c r="B3" s="117" t="s">
        <v>90</v>
      </c>
      <c r="C3" s="117"/>
      <c r="D3" s="117"/>
      <c r="E3" s="117"/>
      <c r="F3" s="117"/>
      <c r="G3" s="117"/>
      <c r="H3" s="117"/>
      <c r="I3" s="64"/>
      <c r="J3" s="16" t="s">
        <v>91</v>
      </c>
    </row>
    <row r="4" spans="1:10" ht="15" customHeight="1" x14ac:dyDescent="0.3">
      <c r="B4" s="43" t="s">
        <v>137</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19" t="s">
        <v>111</v>
      </c>
      <c r="C7" s="119"/>
      <c r="D7" s="119"/>
      <c r="E7" s="119"/>
      <c r="F7" s="119"/>
      <c r="G7" s="119"/>
    </row>
    <row r="8" spans="1:10" ht="15" customHeight="1" x14ac:dyDescent="0.3">
      <c r="B8" s="118" t="s">
        <v>103</v>
      </c>
      <c r="C8" s="118"/>
      <c r="D8" s="118"/>
      <c r="E8" s="118"/>
      <c r="F8" s="118"/>
      <c r="G8" s="118"/>
      <c r="H8" s="25">
        <v>85</v>
      </c>
    </row>
    <row r="9" spans="1:10" ht="15" customHeight="1" x14ac:dyDescent="0.3">
      <c r="B9" s="118" t="s">
        <v>104</v>
      </c>
      <c r="C9" s="118"/>
      <c r="D9" s="118"/>
      <c r="E9" s="118"/>
      <c r="F9" s="118"/>
      <c r="G9" s="118"/>
      <c r="H9" s="26">
        <f>H8</f>
        <v>85</v>
      </c>
    </row>
    <row r="10" spans="1:10" ht="15" customHeight="1" x14ac:dyDescent="0.3">
      <c r="B10" s="107" t="s">
        <v>115</v>
      </c>
      <c r="C10" s="107"/>
      <c r="D10" s="107"/>
      <c r="E10" s="107"/>
      <c r="F10" s="107"/>
      <c r="G10" s="107"/>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8" t="s">
        <v>103</v>
      </c>
      <c r="C12" s="118"/>
      <c r="D12" s="118"/>
      <c r="E12" s="118"/>
      <c r="F12" s="118"/>
      <c r="G12" s="118"/>
      <c r="H12" s="26">
        <f>H8</f>
        <v>85</v>
      </c>
    </row>
    <row r="13" spans="1:10" ht="15" customHeight="1" x14ac:dyDescent="0.3">
      <c r="B13" s="118" t="s">
        <v>104</v>
      </c>
      <c r="C13" s="118"/>
      <c r="D13" s="118"/>
      <c r="E13" s="118"/>
      <c r="F13" s="118"/>
      <c r="G13" s="118"/>
      <c r="H13" s="26">
        <f>H9</f>
        <v>85</v>
      </c>
    </row>
    <row r="14" spans="1:10" ht="15" customHeight="1" x14ac:dyDescent="0.3">
      <c r="B14" s="1"/>
      <c r="H14" s="17" t="s">
        <v>98</v>
      </c>
    </row>
    <row r="15" spans="1:10" ht="21" customHeight="1" x14ac:dyDescent="0.25">
      <c r="B15" s="77" t="s">
        <v>138</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19" t="s">
        <v>111</v>
      </c>
      <c r="C18" s="119"/>
      <c r="D18" s="119"/>
      <c r="E18" s="119"/>
      <c r="F18" s="119"/>
      <c r="G18" s="119"/>
    </row>
    <row r="19" spans="2:9" ht="15" customHeight="1" x14ac:dyDescent="0.3">
      <c r="B19" s="118" t="s">
        <v>103</v>
      </c>
      <c r="C19" s="118"/>
      <c r="D19" s="118"/>
      <c r="E19" s="118"/>
      <c r="F19" s="118"/>
      <c r="G19" s="118"/>
      <c r="H19" s="25">
        <v>9283146</v>
      </c>
    </row>
    <row r="20" spans="2:9" ht="15" customHeight="1" x14ac:dyDescent="0.3">
      <c r="B20" s="118" t="s">
        <v>104</v>
      </c>
      <c r="C20" s="118"/>
      <c r="D20" s="118"/>
      <c r="E20" s="118"/>
      <c r="F20" s="118"/>
      <c r="G20" s="118"/>
      <c r="H20" s="26">
        <f>H19+H21+H22+H23</f>
        <v>9283146</v>
      </c>
    </row>
    <row r="21" spans="2:9" ht="30" customHeight="1" x14ac:dyDescent="0.3">
      <c r="B21" s="120" t="s">
        <v>112</v>
      </c>
      <c r="C21" s="120"/>
      <c r="D21" s="120"/>
      <c r="E21" s="120"/>
      <c r="F21" s="120"/>
      <c r="G21" s="120"/>
      <c r="H21" s="25"/>
      <c r="I21" s="55"/>
    </row>
    <row r="22" spans="2:9" ht="15" customHeight="1" x14ac:dyDescent="0.3">
      <c r="B22" s="118" t="s">
        <v>92</v>
      </c>
      <c r="C22" s="118"/>
      <c r="D22" s="118"/>
      <c r="E22" s="118"/>
      <c r="F22" s="118"/>
      <c r="G22" s="118"/>
      <c r="H22" s="25"/>
      <c r="I22" s="55"/>
    </row>
    <row r="23" spans="2:9" ht="15" customHeight="1" x14ac:dyDescent="0.3">
      <c r="B23" s="118" t="s">
        <v>113</v>
      </c>
      <c r="C23" s="118"/>
      <c r="D23" s="118"/>
      <c r="E23" s="118"/>
      <c r="F23" s="118"/>
      <c r="G23" s="118"/>
      <c r="H23" s="25">
        <v>0</v>
      </c>
      <c r="I23" s="55"/>
    </row>
    <row r="24" spans="2:9" ht="15" customHeight="1" x14ac:dyDescent="0.3">
      <c r="B24" s="1"/>
    </row>
    <row r="25" spans="2:9" ht="15" customHeight="1" x14ac:dyDescent="0.3">
      <c r="B25" s="118" t="s">
        <v>114</v>
      </c>
      <c r="C25" s="118"/>
      <c r="D25" s="118"/>
      <c r="E25" s="118"/>
      <c r="F25" s="118"/>
      <c r="G25" s="118"/>
      <c r="H25" s="26"/>
      <c r="I25" s="55"/>
    </row>
    <row r="26" spans="2:9" ht="15" customHeight="1" x14ac:dyDescent="0.3">
      <c r="B26" s="118" t="s">
        <v>103</v>
      </c>
      <c r="C26" s="118"/>
      <c r="D26" s="118"/>
      <c r="E26" s="118"/>
      <c r="F26" s="118"/>
      <c r="G26" s="118"/>
      <c r="H26" s="25">
        <v>4092941</v>
      </c>
      <c r="I26" s="55"/>
    </row>
    <row r="27" spans="2:9" ht="15" customHeight="1" x14ac:dyDescent="0.3">
      <c r="B27" s="118" t="s">
        <v>104</v>
      </c>
      <c r="C27" s="118"/>
      <c r="D27" s="118"/>
      <c r="E27" s="118"/>
      <c r="F27" s="118"/>
      <c r="G27" s="118"/>
      <c r="H27" s="26">
        <f>H26+H28</f>
        <v>4338128</v>
      </c>
      <c r="I27" s="55"/>
    </row>
    <row r="28" spans="2:9" ht="15" customHeight="1" x14ac:dyDescent="0.3">
      <c r="B28" s="107" t="s">
        <v>115</v>
      </c>
      <c r="C28" s="107"/>
      <c r="D28" s="107"/>
      <c r="E28" s="107"/>
      <c r="F28" s="107"/>
      <c r="G28" s="107"/>
      <c r="H28" s="25">
        <v>245187</v>
      </c>
      <c r="I28" s="55"/>
    </row>
    <row r="29" spans="2:9" ht="30" customHeight="1" x14ac:dyDescent="0.3">
      <c r="B29" s="120" t="s">
        <v>116</v>
      </c>
      <c r="C29" s="120"/>
      <c r="D29" s="120"/>
      <c r="E29" s="120"/>
      <c r="F29" s="120"/>
      <c r="G29" s="120"/>
      <c r="H29" s="25"/>
      <c r="I29" s="55"/>
    </row>
    <row r="30" spans="2:9" ht="15" customHeight="1" x14ac:dyDescent="0.3">
      <c r="B30" s="8" t="s">
        <v>110</v>
      </c>
      <c r="C30" s="8"/>
      <c r="D30" s="8"/>
      <c r="E30" s="8"/>
      <c r="F30" s="8"/>
      <c r="G30" s="8"/>
      <c r="H30" s="21"/>
    </row>
    <row r="31" spans="2:9" ht="15" customHeight="1" x14ac:dyDescent="0.3">
      <c r="B31" s="118" t="s">
        <v>103</v>
      </c>
      <c r="C31" s="118"/>
      <c r="D31" s="118"/>
      <c r="E31" s="118"/>
      <c r="F31" s="118"/>
      <c r="G31" s="118"/>
      <c r="H31" s="26">
        <f>H19-H26</f>
        <v>5190205</v>
      </c>
    </row>
    <row r="32" spans="2:9" ht="15" customHeight="1" x14ac:dyDescent="0.3">
      <c r="B32" s="118" t="s">
        <v>104</v>
      </c>
      <c r="C32" s="118"/>
      <c r="D32" s="118"/>
      <c r="E32" s="118"/>
      <c r="F32" s="118"/>
      <c r="G32" s="118"/>
      <c r="H32" s="26">
        <f>H20-H27</f>
        <v>4945018</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21"/>
      <c r="C35" s="121"/>
      <c r="D35" s="121"/>
      <c r="E35" s="121"/>
      <c r="F35" s="121"/>
      <c r="G35" s="121"/>
      <c r="H35" s="121"/>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19" t="s">
        <v>111</v>
      </c>
      <c r="C38" s="119"/>
      <c r="D38" s="119"/>
      <c r="E38" s="119"/>
      <c r="F38" s="119"/>
      <c r="G38" s="119"/>
    </row>
    <row r="39" spans="2:10" ht="15" customHeight="1" x14ac:dyDescent="0.3">
      <c r="B39" s="118" t="s">
        <v>103</v>
      </c>
      <c r="C39" s="118"/>
      <c r="D39" s="118"/>
      <c r="E39" s="118"/>
      <c r="F39" s="118"/>
      <c r="G39" s="118"/>
      <c r="H39" s="25">
        <v>9679021</v>
      </c>
    </row>
    <row r="40" spans="2:10" ht="15" customHeight="1" x14ac:dyDescent="0.3">
      <c r="B40" s="118" t="s">
        <v>104</v>
      </c>
      <c r="C40" s="118"/>
      <c r="D40" s="118"/>
      <c r="E40" s="118"/>
      <c r="F40" s="118"/>
      <c r="G40" s="118"/>
      <c r="H40" s="26">
        <f>H39+H41+H42+H43</f>
        <v>9690599</v>
      </c>
    </row>
    <row r="41" spans="2:10" ht="30" customHeight="1" x14ac:dyDescent="0.3">
      <c r="B41" s="120" t="s">
        <v>112</v>
      </c>
      <c r="C41" s="120"/>
      <c r="D41" s="120"/>
      <c r="E41" s="120"/>
      <c r="F41" s="120"/>
      <c r="G41" s="120"/>
      <c r="H41" s="25">
        <v>11578</v>
      </c>
      <c r="I41" s="55"/>
    </row>
    <row r="42" spans="2:10" ht="15" customHeight="1" x14ac:dyDescent="0.3">
      <c r="B42" s="118" t="s">
        <v>92</v>
      </c>
      <c r="C42" s="118"/>
      <c r="D42" s="118"/>
      <c r="E42" s="118"/>
      <c r="F42" s="118"/>
      <c r="G42" s="118"/>
      <c r="H42" s="25"/>
      <c r="I42" s="55"/>
    </row>
    <row r="43" spans="2:10" ht="15" customHeight="1" x14ac:dyDescent="0.3">
      <c r="B43" s="118" t="s">
        <v>113</v>
      </c>
      <c r="C43" s="118"/>
      <c r="D43" s="118"/>
      <c r="E43" s="118"/>
      <c r="F43" s="118"/>
      <c r="G43" s="118"/>
      <c r="H43" s="25">
        <v>0</v>
      </c>
      <c r="I43" s="55"/>
    </row>
    <row r="44" spans="2:10" ht="15" customHeight="1" x14ac:dyDescent="0.3">
      <c r="B44" s="1"/>
    </row>
    <row r="45" spans="2:10" ht="15" customHeight="1" x14ac:dyDescent="0.3">
      <c r="B45" s="118" t="s">
        <v>114</v>
      </c>
      <c r="C45" s="118"/>
      <c r="D45" s="118"/>
      <c r="E45" s="118"/>
      <c r="F45" s="118"/>
      <c r="G45" s="118"/>
      <c r="H45" s="26"/>
      <c r="I45" s="55"/>
    </row>
    <row r="46" spans="2:10" ht="15" customHeight="1" x14ac:dyDescent="0.3">
      <c r="B46" s="118" t="s">
        <v>103</v>
      </c>
      <c r="C46" s="118"/>
      <c r="D46" s="118"/>
      <c r="E46" s="118"/>
      <c r="F46" s="118"/>
      <c r="G46" s="118"/>
      <c r="H46" s="25">
        <v>3767034</v>
      </c>
      <c r="I46" s="55"/>
    </row>
    <row r="47" spans="2:10" ht="15" customHeight="1" x14ac:dyDescent="0.3">
      <c r="B47" s="118" t="s">
        <v>104</v>
      </c>
      <c r="C47" s="118"/>
      <c r="D47" s="118"/>
      <c r="E47" s="118"/>
      <c r="F47" s="118"/>
      <c r="G47" s="118"/>
      <c r="H47" s="26">
        <f>H46+H48</f>
        <v>4667550</v>
      </c>
      <c r="I47" s="55"/>
    </row>
    <row r="48" spans="2:10" ht="15" customHeight="1" x14ac:dyDescent="0.3">
      <c r="B48" s="107" t="s">
        <v>115</v>
      </c>
      <c r="C48" s="107"/>
      <c r="D48" s="107"/>
      <c r="E48" s="107"/>
      <c r="F48" s="107"/>
      <c r="G48" s="107"/>
      <c r="H48" s="25">
        <v>900516</v>
      </c>
      <c r="I48" s="55"/>
    </row>
    <row r="49" spans="1:10" ht="30" customHeight="1" x14ac:dyDescent="0.3">
      <c r="B49" s="120" t="s">
        <v>116</v>
      </c>
      <c r="C49" s="120"/>
      <c r="D49" s="120"/>
      <c r="E49" s="120"/>
      <c r="F49" s="120"/>
      <c r="G49" s="120"/>
      <c r="H49" s="25"/>
      <c r="I49" s="55"/>
    </row>
    <row r="50" spans="1:10" ht="15" customHeight="1" x14ac:dyDescent="0.3">
      <c r="B50" s="55"/>
      <c r="C50" s="47"/>
      <c r="D50" s="47"/>
      <c r="E50" s="47"/>
      <c r="F50" s="47"/>
      <c r="G50" s="47"/>
    </row>
    <row r="51" spans="1:10" ht="15" customHeight="1" x14ac:dyDescent="0.3">
      <c r="B51" s="8" t="s">
        <v>110</v>
      </c>
      <c r="C51" s="8"/>
      <c r="D51" s="8"/>
      <c r="E51" s="8"/>
      <c r="F51" s="8"/>
      <c r="G51" s="8"/>
      <c r="H51" s="21" t="str">
        <f>IF($H$52&lt;&gt;Aktīvs!$E$14,CONCATENATE("Atlikusī vērtība pārskata gada sākumā nesakrīt ar bilanci par ",$H$52-Aktīvs!$E$14," EUR"),"")</f>
        <v/>
      </c>
    </row>
    <row r="52" spans="1:10" ht="15" customHeight="1" x14ac:dyDescent="0.3">
      <c r="B52" s="118" t="s">
        <v>103</v>
      </c>
      <c r="C52" s="118"/>
      <c r="D52" s="118"/>
      <c r="E52" s="118"/>
      <c r="F52" s="118"/>
      <c r="G52" s="118"/>
      <c r="H52" s="26">
        <f>H39-H46</f>
        <v>5911987</v>
      </c>
    </row>
    <row r="53" spans="1:10" ht="15" customHeight="1" x14ac:dyDescent="0.3">
      <c r="B53" s="118" t="s">
        <v>104</v>
      </c>
      <c r="C53" s="118"/>
      <c r="D53" s="118"/>
      <c r="E53" s="118"/>
      <c r="F53" s="118"/>
      <c r="G53" s="118"/>
      <c r="H53" s="26">
        <f>H40-H47</f>
        <v>5023049</v>
      </c>
    </row>
    <row r="54" spans="1:10" ht="15" customHeight="1" x14ac:dyDescent="0.3">
      <c r="B54" s="60"/>
      <c r="C54" s="60"/>
      <c r="D54" s="60"/>
      <c r="E54" s="60"/>
      <c r="F54" s="60"/>
      <c r="G54" s="60"/>
      <c r="H54" s="26"/>
    </row>
    <row r="55" spans="1:10" ht="15" customHeight="1" outlineLevel="1" x14ac:dyDescent="0.3">
      <c r="B55" s="61" t="s">
        <v>88</v>
      </c>
      <c r="I55" s="55"/>
    </row>
    <row r="56" spans="1:10" ht="15" customHeight="1" outlineLevel="1" x14ac:dyDescent="0.3">
      <c r="B56" s="121"/>
      <c r="C56" s="121"/>
      <c r="D56" s="121"/>
      <c r="E56" s="121"/>
      <c r="F56" s="121"/>
      <c r="G56" s="121"/>
      <c r="H56" s="121"/>
      <c r="I56" s="55"/>
      <c r="J56" s="16"/>
    </row>
    <row r="57" spans="1:10" ht="15" customHeight="1" x14ac:dyDescent="0.3">
      <c r="B57" s="60"/>
      <c r="C57" s="60"/>
      <c r="D57" s="60"/>
      <c r="E57" s="60"/>
      <c r="F57" s="60"/>
      <c r="G57" s="60"/>
      <c r="H57" s="26"/>
    </row>
    <row r="58" spans="1:10" ht="15" customHeight="1" x14ac:dyDescent="0.3">
      <c r="A58" s="91"/>
      <c r="B58" s="92"/>
      <c r="C58" s="92"/>
      <c r="D58" s="92"/>
      <c r="E58" s="92"/>
      <c r="F58" s="92"/>
      <c r="G58" s="92"/>
      <c r="H58" s="92"/>
    </row>
    <row r="59" spans="1:10" ht="15" customHeight="1" x14ac:dyDescent="0.3">
      <c r="B59" s="1"/>
      <c r="H59" s="17" t="s">
        <v>98</v>
      </c>
    </row>
    <row r="60" spans="1:10" ht="15" customHeight="1" x14ac:dyDescent="0.3">
      <c r="B60" s="44" t="str">
        <f>Aktīvs!B16</f>
        <v>Pārējie pamatlīdzekļi un inventārs</v>
      </c>
      <c r="H60" s="53" t="str">
        <f>Info!$J$8</f>
        <v>EUR</v>
      </c>
      <c r="I60" s="55"/>
    </row>
    <row r="61" spans="1:10" ht="15" customHeight="1" x14ac:dyDescent="0.3">
      <c r="B61" s="119" t="s">
        <v>111</v>
      </c>
      <c r="C61" s="119"/>
      <c r="D61" s="119"/>
      <c r="E61" s="119"/>
      <c r="F61" s="119"/>
      <c r="G61" s="119"/>
    </row>
    <row r="62" spans="1:10" ht="15" customHeight="1" x14ac:dyDescent="0.3">
      <c r="B62" s="118" t="s">
        <v>103</v>
      </c>
      <c r="C62" s="118"/>
      <c r="D62" s="118"/>
      <c r="E62" s="118"/>
      <c r="F62" s="118"/>
      <c r="G62" s="118"/>
      <c r="H62" s="25">
        <v>69754</v>
      </c>
    </row>
    <row r="63" spans="1:10" ht="15" customHeight="1" x14ac:dyDescent="0.3">
      <c r="B63" s="118" t="s">
        <v>104</v>
      </c>
      <c r="C63" s="118"/>
      <c r="D63" s="118"/>
      <c r="E63" s="118"/>
      <c r="F63" s="118"/>
      <c r="G63" s="118"/>
      <c r="H63" s="26">
        <f>H62+H64+H65+H66</f>
        <v>71270</v>
      </c>
    </row>
    <row r="64" spans="1:10" ht="30" customHeight="1" x14ac:dyDescent="0.3">
      <c r="B64" s="120" t="s">
        <v>112</v>
      </c>
      <c r="C64" s="120"/>
      <c r="D64" s="120"/>
      <c r="E64" s="120"/>
      <c r="F64" s="120"/>
      <c r="G64" s="120"/>
      <c r="H64" s="25">
        <v>1516</v>
      </c>
      <c r="I64" s="55"/>
    </row>
    <row r="65" spans="2:10" ht="15" customHeight="1" x14ac:dyDescent="0.3">
      <c r="B65" s="118" t="s">
        <v>92</v>
      </c>
      <c r="C65" s="118"/>
      <c r="D65" s="118"/>
      <c r="E65" s="118"/>
      <c r="F65" s="118"/>
      <c r="G65" s="118"/>
      <c r="H65" s="25">
        <v>0</v>
      </c>
      <c r="I65" s="55"/>
    </row>
    <row r="66" spans="2:10" ht="15" customHeight="1" x14ac:dyDescent="0.3">
      <c r="B66" s="118" t="s">
        <v>113</v>
      </c>
      <c r="C66" s="118"/>
      <c r="D66" s="118"/>
      <c r="E66" s="118"/>
      <c r="F66" s="118"/>
      <c r="G66" s="118"/>
      <c r="H66" s="25">
        <v>0</v>
      </c>
      <c r="I66" s="55"/>
    </row>
    <row r="67" spans="2:10" ht="15" customHeight="1" x14ac:dyDescent="0.3">
      <c r="B67" s="1"/>
    </row>
    <row r="68" spans="2:10" ht="15" customHeight="1" x14ac:dyDescent="0.3">
      <c r="B68" s="118" t="s">
        <v>114</v>
      </c>
      <c r="C68" s="118"/>
      <c r="D68" s="118"/>
      <c r="E68" s="118"/>
      <c r="F68" s="118"/>
      <c r="G68" s="118"/>
      <c r="H68" s="26"/>
      <c r="I68" s="55"/>
    </row>
    <row r="69" spans="2:10" ht="15" customHeight="1" x14ac:dyDescent="0.3">
      <c r="B69" s="118" t="s">
        <v>103</v>
      </c>
      <c r="C69" s="118"/>
      <c r="D69" s="118"/>
      <c r="E69" s="118"/>
      <c r="F69" s="118"/>
      <c r="G69" s="118"/>
      <c r="H69" s="25">
        <v>27730</v>
      </c>
      <c r="I69" s="55"/>
    </row>
    <row r="70" spans="2:10" ht="15" customHeight="1" x14ac:dyDescent="0.3">
      <c r="B70" s="118" t="s">
        <v>104</v>
      </c>
      <c r="C70" s="118"/>
      <c r="D70" s="118"/>
      <c r="E70" s="118"/>
      <c r="F70" s="118"/>
      <c r="G70" s="118"/>
      <c r="H70" s="26">
        <f>H69+H71</f>
        <v>38953</v>
      </c>
      <c r="I70" s="55"/>
    </row>
    <row r="71" spans="2:10" ht="15" customHeight="1" x14ac:dyDescent="0.3">
      <c r="B71" s="107" t="s">
        <v>115</v>
      </c>
      <c r="C71" s="107"/>
      <c r="D71" s="107"/>
      <c r="E71" s="107"/>
      <c r="F71" s="107"/>
      <c r="G71" s="107"/>
      <c r="H71" s="25">
        <v>11223</v>
      </c>
      <c r="I71" s="55"/>
    </row>
    <row r="72" spans="2:10" ht="30" customHeight="1" x14ac:dyDescent="0.3">
      <c r="B72" s="120" t="s">
        <v>116</v>
      </c>
      <c r="C72" s="120"/>
      <c r="D72" s="120"/>
      <c r="E72" s="120"/>
      <c r="F72" s="120"/>
      <c r="G72" s="120"/>
      <c r="H72" s="25">
        <v>0</v>
      </c>
      <c r="I72" s="55"/>
    </row>
    <row r="73" spans="2:10" ht="15" customHeight="1" x14ac:dyDescent="0.3">
      <c r="B73" s="56"/>
      <c r="C73" s="56"/>
      <c r="D73" s="56"/>
      <c r="E73" s="56"/>
      <c r="F73" s="56"/>
      <c r="G73" s="56"/>
      <c r="H73" s="56"/>
      <c r="I73" s="55"/>
    </row>
    <row r="74" spans="2:10" ht="15" customHeight="1" x14ac:dyDescent="0.3">
      <c r="B74" s="8" t="s">
        <v>110</v>
      </c>
      <c r="C74" s="8"/>
      <c r="D74" s="8"/>
      <c r="E74" s="8"/>
      <c r="F74" s="8"/>
      <c r="G74" s="8"/>
      <c r="H74" s="21" t="str">
        <f>IF($H$75&lt;&gt;Aktīvs!$E$16,CONCATENATE("Atlikusī vērtība pārskata gada sākumā nesakrīt ar bilanci par ",$H$75-Aktīvs!$E$16," EUR"),"")</f>
        <v/>
      </c>
    </row>
    <row r="75" spans="2:10" ht="15" customHeight="1" x14ac:dyDescent="0.3">
      <c r="B75" s="118" t="s">
        <v>103</v>
      </c>
      <c r="C75" s="118"/>
      <c r="D75" s="118"/>
      <c r="E75" s="118"/>
      <c r="F75" s="118"/>
      <c r="G75" s="118"/>
      <c r="H75" s="26">
        <f>H62-H69</f>
        <v>42024</v>
      </c>
    </row>
    <row r="76" spans="2:10" ht="15" customHeight="1" x14ac:dyDescent="0.3">
      <c r="B76" s="118" t="s">
        <v>104</v>
      </c>
      <c r="C76" s="118"/>
      <c r="D76" s="118"/>
      <c r="E76" s="118"/>
      <c r="F76" s="118"/>
      <c r="G76" s="118"/>
      <c r="H76" s="26">
        <f>H63-H70</f>
        <v>32317</v>
      </c>
    </row>
    <row r="77" spans="2:10" ht="15" customHeight="1" x14ac:dyDescent="0.3">
      <c r="B77" s="56"/>
      <c r="C77" s="56"/>
      <c r="D77" s="56"/>
      <c r="E77" s="56"/>
      <c r="F77" s="56"/>
      <c r="G77" s="56"/>
      <c r="H77" s="21" t="str">
        <f>IF($H$76&lt;&gt;Aktīvs!$D$16,CONCATENATE("Atlikusī vērtība pārskata gada beigās nesakrīt ar bilanci par ",$H$76-Aktīvs!$D$16," EUR"),"")</f>
        <v/>
      </c>
      <c r="I77" s="55"/>
    </row>
    <row r="78" spans="2:10" ht="15" customHeight="1" outlineLevel="1" x14ac:dyDescent="0.3">
      <c r="B78" s="44" t="s">
        <v>88</v>
      </c>
      <c r="I78" s="55"/>
    </row>
    <row r="79" spans="2:10" ht="15" customHeight="1" outlineLevel="1" x14ac:dyDescent="0.3">
      <c r="B79" s="121"/>
      <c r="C79" s="121"/>
      <c r="D79" s="121"/>
      <c r="E79" s="121"/>
      <c r="F79" s="121"/>
      <c r="G79" s="121"/>
      <c r="H79" s="121"/>
      <c r="I79" s="55"/>
      <c r="J79" s="16"/>
    </row>
    <row r="80" spans="2:10" ht="15" customHeight="1" outlineLevel="1" x14ac:dyDescent="0.3">
      <c r="I80" s="55"/>
    </row>
  </sheetData>
  <mergeCells count="50">
    <mergeCell ref="B71:G71"/>
    <mergeCell ref="B72:G72"/>
    <mergeCell ref="B79:H79"/>
    <mergeCell ref="B75:G75"/>
    <mergeCell ref="B76:G76"/>
    <mergeCell ref="B68:G68"/>
    <mergeCell ref="B69:G69"/>
    <mergeCell ref="B70:G70"/>
    <mergeCell ref="B31:G31"/>
    <mergeCell ref="B32:G32"/>
    <mergeCell ref="B65:G65"/>
    <mergeCell ref="B43:G43"/>
    <mergeCell ref="B49:G49"/>
    <mergeCell ref="B38:G38"/>
    <mergeCell ref="B39:G39"/>
    <mergeCell ref="B40:G40"/>
    <mergeCell ref="B41:G41"/>
    <mergeCell ref="B42:G42"/>
    <mergeCell ref="B45:G45"/>
    <mergeCell ref="B35:H35"/>
    <mergeCell ref="B46:G46"/>
    <mergeCell ref="B47:G47"/>
    <mergeCell ref="B29:G29"/>
    <mergeCell ref="B66:G66"/>
    <mergeCell ref="B22:G22"/>
    <mergeCell ref="B25:G25"/>
    <mergeCell ref="B26:G26"/>
    <mergeCell ref="B28:G28"/>
    <mergeCell ref="B27:G27"/>
    <mergeCell ref="B63:G63"/>
    <mergeCell ref="B52:G52"/>
    <mergeCell ref="B53:G53"/>
    <mergeCell ref="B48:G48"/>
    <mergeCell ref="B64:G64"/>
    <mergeCell ref="B61:G61"/>
    <mergeCell ref="B62:G62"/>
    <mergeCell ref="B56:H56"/>
    <mergeCell ref="B18:G18"/>
    <mergeCell ref="B19:G19"/>
    <mergeCell ref="B20:G20"/>
    <mergeCell ref="B21:G21"/>
    <mergeCell ref="B23:G23"/>
    <mergeCell ref="I1:I2"/>
    <mergeCell ref="B3:H3"/>
    <mergeCell ref="B10:G10"/>
    <mergeCell ref="B12:G12"/>
    <mergeCell ref="B13:G13"/>
    <mergeCell ref="B7:G7"/>
    <mergeCell ref="B8:G8"/>
    <mergeCell ref="B9:G9"/>
  </mergeCells>
  <conditionalFormatting sqref="H8">
    <cfRule type="cellIs" dxfId="17" priority="33" stopIfTrue="1" operator="equal">
      <formula>"Nesakrīt ar Bilanci!"</formula>
    </cfRule>
  </conditionalFormatting>
  <conditionalFormatting sqref="H10">
    <cfRule type="cellIs" dxfId="16" priority="35" stopIfTrue="1" operator="equal">
      <formula>"Nesakrīt ar Bilanci!"</formula>
    </cfRule>
  </conditionalFormatting>
  <conditionalFormatting sqref="H12">
    <cfRule type="cellIs" dxfId="15" priority="32" stopIfTrue="1" operator="equal">
      <formula>"Nesakrīt ar Bilanci!"</formula>
    </cfRule>
  </conditionalFormatting>
  <conditionalFormatting sqref="H19">
    <cfRule type="cellIs" dxfId="14" priority="21" stopIfTrue="1" operator="equal">
      <formula>"Nesakrīt ar Bilanci!"</formula>
    </cfRule>
  </conditionalFormatting>
  <conditionalFormatting sqref="H21:H23">
    <cfRule type="cellIs" dxfId="13" priority="25" stopIfTrue="1" operator="equal">
      <formula>"Nesakrīt ar Bilanci!"</formula>
    </cfRule>
  </conditionalFormatting>
  <conditionalFormatting sqref="H26">
    <cfRule type="cellIs" dxfId="12" priority="24" stopIfTrue="1" operator="equal">
      <formula>"Nesakrīt ar Bilanci!"</formula>
    </cfRule>
  </conditionalFormatting>
  <conditionalFormatting sqref="H28:H29">
    <cfRule type="cellIs" dxfId="11" priority="23" stopIfTrue="1" operator="equal">
      <formula>"Nesakrīt ar Bilanci!"</formula>
    </cfRule>
  </conditionalFormatting>
  <conditionalFormatting sqref="H31">
    <cfRule type="cellIs" dxfId="10" priority="20" stopIfTrue="1" operator="equal">
      <formula>"Nesakrīt ar Bilanci!"</formula>
    </cfRule>
  </conditionalFormatting>
  <conditionalFormatting sqref="H39">
    <cfRule type="cellIs" dxfId="9" priority="9" stopIfTrue="1" operator="equal">
      <formula>"Nesakrīt ar Bilanci!"</formula>
    </cfRule>
  </conditionalFormatting>
  <conditionalFormatting sqref="H41:H43">
    <cfRule type="cellIs" dxfId="8" priority="13" stopIfTrue="1" operator="equal">
      <formula>"Nesakrīt ar Bilanci!"</formula>
    </cfRule>
  </conditionalFormatting>
  <conditionalFormatting sqref="H46">
    <cfRule type="cellIs" dxfId="7" priority="12" stopIfTrue="1" operator="equal">
      <formula>"Nesakrīt ar Bilanci!"</formula>
    </cfRule>
  </conditionalFormatting>
  <conditionalFormatting sqref="H48:H49">
    <cfRule type="cellIs" dxfId="6" priority="11" stopIfTrue="1" operator="equal">
      <formula>"Nesakrīt ar Bilanci!"</formula>
    </cfRule>
  </conditionalFormatting>
  <conditionalFormatting sqref="H52">
    <cfRule type="cellIs" dxfId="5" priority="8" stopIfTrue="1" operator="equal">
      <formula>"Nesakrīt ar Bilanci!"</formula>
    </cfRule>
  </conditionalFormatting>
  <conditionalFormatting sqref="H62">
    <cfRule type="cellIs" dxfId="4" priority="3" stopIfTrue="1" operator="equal">
      <formula>"Nesakrīt ar Bilanci!"</formula>
    </cfRule>
  </conditionalFormatting>
  <conditionalFormatting sqref="H64:H66">
    <cfRule type="cellIs" dxfId="3" priority="7" stopIfTrue="1" operator="equal">
      <formula>"Nesakrīt ar Bilanci!"</formula>
    </cfRule>
  </conditionalFormatting>
  <conditionalFormatting sqref="H69">
    <cfRule type="cellIs" dxfId="2" priority="6" stopIfTrue="1" operator="equal">
      <formula>"Nesakrīt ar Bilanci!"</formula>
    </cfRule>
  </conditionalFormatting>
  <conditionalFormatting sqref="H71:H72">
    <cfRule type="cellIs" dxfId="1" priority="5" stopIfTrue="1" operator="equal">
      <formula>"Nesakrīt ar Bilanci!"</formula>
    </cfRule>
  </conditionalFormatting>
  <conditionalFormatting sqref="H75">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User</cp:lastModifiedBy>
  <cp:lastPrinted>2024-04-16T09:25:33Z</cp:lastPrinted>
  <dcterms:created xsi:type="dcterms:W3CDTF">2014-09-25T06:34:08Z</dcterms:created>
  <dcterms:modified xsi:type="dcterms:W3CDTF">2024-10-18T08:38:29Z</dcterms:modified>
</cp:coreProperties>
</file>